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5" yWindow="135" windowWidth="21840" windowHeight="13080" tabRatio="696" activeTab="0"/>
  </bookViews>
  <sheets>
    <sheet name="VBR Recording" sheetId="1" r:id="rId1"/>
    <sheet name="Web&amp;Mobile Servers-EZ Version" sheetId="2" r:id="rId2"/>
    <sheet name="Web&amp;Mobile Server-FULL version" sheetId="3" r:id="rId3"/>
    <sheet name="CBR Recording" sheetId="4" r:id="rId4"/>
    <sheet name="Compression Comparison" sheetId="5" r:id="rId5"/>
    <sheet name="H.264 Considerations" sheetId="6" r:id="rId6"/>
    <sheet name="ViconNet" sheetId="7" r:id="rId7"/>
    <sheet name="Data" sheetId="8" r:id="rId8"/>
  </sheets>
  <definedNames>
    <definedName name="_xlnm.Print_Area" localSheetId="0">'VBR Recording'!$B$1:$M$28</definedName>
    <definedName name="_xlnm.Print_Area" localSheetId="1">'Web&amp;Mobile Servers-EZ Version'!$A$5:$X$39</definedName>
    <definedName name="Resolutions" localSheetId="2">'Web&amp;Mobile Server-FULL version'!$A$223:$A$233</definedName>
    <definedName name="Resolutions">'Web&amp;Mobile Servers-EZ Version'!$A$223:$A$233</definedName>
  </definedNames>
  <calcPr fullCalcOnLoad="1"/>
</workbook>
</file>

<file path=xl/sharedStrings.xml><?xml version="1.0" encoding="utf-8"?>
<sst xmlns="http://schemas.openxmlformats.org/spreadsheetml/2006/main" count="394" uniqueCount="145">
  <si>
    <t>Resolution</t>
  </si>
  <si>
    <t>352x240 (CIF NTSC)</t>
  </si>
  <si>
    <t>352x288 (CIF PAL)</t>
  </si>
  <si>
    <t>704x240 (2CIF-H NTSC)</t>
  </si>
  <si>
    <t>704x288 (2CIF PAL)</t>
  </si>
  <si>
    <t>704x480 (4CIF NTSC)</t>
  </si>
  <si>
    <t>704x576 (4CIF PAL)</t>
  </si>
  <si>
    <t>1280x1024 (1.3 MP)</t>
  </si>
  <si>
    <t>1600x1200 (2 MP)</t>
  </si>
  <si>
    <t>2048x1536 (3 MP)</t>
  </si>
  <si>
    <t>2288x1712 (4 MP)</t>
  </si>
  <si>
    <t>2600x1950 (5 MP)</t>
  </si>
  <si>
    <t>Compression</t>
  </si>
  <si>
    <t>FPS</t>
  </si>
  <si>
    <t>Days</t>
  </si>
  <si>
    <t>Frame Size (KB)</t>
  </si>
  <si>
    <t>Cameras</t>
  </si>
  <si>
    <t>Bandwidth (Mbit/s)</t>
  </si>
  <si>
    <t>Disk Space (GB)</t>
  </si>
  <si>
    <t>Bitrate (kbits/s)</t>
  </si>
  <si>
    <t>MJPEG-H</t>
  </si>
  <si>
    <t>MJPEG-M</t>
  </si>
  <si>
    <t>MJPEG-L</t>
  </si>
  <si>
    <t>MPEG4-H</t>
  </si>
  <si>
    <t>MPEG4-M</t>
  </si>
  <si>
    <t>MPEG4-L</t>
  </si>
  <si>
    <t>H.264-H</t>
  </si>
  <si>
    <t>H.264-M</t>
  </si>
  <si>
    <t>H.264-L</t>
  </si>
  <si>
    <t>Storage Space (GB) = FrameSize (Kb) * FPS * Cameras * Days * 24 * 60 * 60 * / 1024 * 1024</t>
  </si>
  <si>
    <t>Total</t>
  </si>
  <si>
    <t>Scene Activity</t>
  </si>
  <si>
    <t>Activity</t>
  </si>
  <si>
    <t>Scene</t>
  </si>
  <si>
    <t>% Day Record</t>
  </si>
  <si>
    <t>ViconNet</t>
  </si>
  <si>
    <t>High - Casino</t>
  </si>
  <si>
    <t>Medium - Mall</t>
  </si>
  <si>
    <t>Medium Low - Office</t>
  </si>
  <si>
    <t>Low - Corridor</t>
  </si>
  <si>
    <t>Super Low - Storage</t>
  </si>
  <si>
    <t>Column1</t>
  </si>
  <si>
    <t>Column2</t>
  </si>
  <si>
    <t>Column3</t>
  </si>
  <si>
    <t>Column4</t>
  </si>
  <si>
    <t>Column5</t>
  </si>
  <si>
    <t>N/A</t>
  </si>
  <si>
    <t>H.264 and MPEG4 Constant Bitrate Recording Estimator</t>
  </si>
  <si>
    <t>800 x 600</t>
  </si>
  <si>
    <t>1600 x 1200</t>
  </si>
  <si>
    <t>5 FPS</t>
  </si>
  <si>
    <t>15 FPS</t>
  </si>
  <si>
    <t>30 FPS</t>
  </si>
  <si>
    <t>H.264 Suggested Constant Bit Rate Settings</t>
  </si>
  <si>
    <t>CIF</t>
  </si>
  <si>
    <t>4CIF/D1</t>
  </si>
  <si>
    <t>10 FPS</t>
  </si>
  <si>
    <t>Bit Rate Settings</t>
  </si>
  <si>
    <t>Camera Bitrate (kbits/s)</t>
  </si>
  <si>
    <t>Select H.264 when there will be less than 20% maximum motion in the scene.</t>
  </si>
  <si>
    <t>Select MJPEG or utilize high frame rate H.264 compression when attempting to capture faster moving objects.</t>
  </si>
  <si>
    <t>If using H.264, be sure to design the network to handle high bandwidth spikes and select a server with the necessary processing power for handling increased decoding and display loads.</t>
  </si>
  <si>
    <t>Frame Rate</t>
  </si>
  <si>
    <t>Weather</t>
  </si>
  <si>
    <t>Lighting</t>
  </si>
  <si>
    <t>Scene Motion</t>
  </si>
  <si>
    <t>Object Speed</t>
  </si>
  <si>
    <t>Camera Motion</t>
  </si>
  <si>
    <t>Recording</t>
  </si>
  <si>
    <t>Live viewing</t>
  </si>
  <si>
    <t>Select a non-temporal compression scheme like MJPEG if the camera is on a mobile platform or in a PTZ unit. Select MJPEG if the camera is on a mobile platform or in a PTZ camera.</t>
  </si>
  <si>
    <t>Recording on motion will take significant CPU resources if the server has to decompress the video. It is more efficient to conduct the motion detection on the camera. To maximize H.264 image quality, use at least MAIN profile compression and set it to Variable Bit Rate (VBR)</t>
  </si>
  <si>
    <t>Select H.264 when your requirements are to record at 10 fps or higher and other User Requirement and Video Environment considerations also support that choice.</t>
  </si>
  <si>
    <t>Consider the affects of weather before selecting H.264. Rain and snow are like handled like motion in H.264. This will negatively affect either the image quality or the bandwidth of the H.264 stream.</t>
  </si>
  <si>
    <t>There is generally latency when viewing H.264 video due to the CPU intensive process. Applications that require multiple video sources to be displayed simultaneously may require additional computing power.</t>
  </si>
  <si>
    <t>Key Factors to consider when selecting H.264 compression</t>
  </si>
  <si>
    <t>The main benefit of H.264 is lower bandwidth and storage under appropriate conditions, which in general are well lit, high frame rate (10fps+) installations with little scene motion (&lt;20%).</t>
  </si>
  <si>
    <t>These CBR suggestions are conservative and assume that there is a significant amount of motion in the scene. The VBR recording calculator may provide a more accurate predication of the bandwidth because different environmental conditions can be included in the calculation.</t>
  </si>
  <si>
    <t>H.264 is generally superior to MJPEG in static lighting environments. Low lighting conditions may create video that have "noise" and do not compress well with H.264</t>
  </si>
  <si>
    <t>ViconNet Quality Setting</t>
  </si>
  <si>
    <t>HCIF</t>
  </si>
  <si>
    <t>4CIF</t>
  </si>
  <si>
    <t>2CIF</t>
  </si>
  <si>
    <t>Recording Profile</t>
  </si>
  <si>
    <t>Motion Med - 12 Hr</t>
  </si>
  <si>
    <t>Motion Low - 8 Hr</t>
  </si>
  <si>
    <t>Continuous - 24 Hr</t>
  </si>
  <si>
    <t>Motion High - 16 Hr</t>
  </si>
  <si>
    <t>800x600</t>
  </si>
  <si>
    <t>800x600 (0.5 MP)</t>
  </si>
  <si>
    <t>1280x720 (1 MP)</t>
  </si>
  <si>
    <t>1920x1080 (2MP)</t>
  </si>
  <si>
    <t>Audio</t>
  </si>
  <si>
    <t>Microphones</t>
  </si>
  <si>
    <t>1280 x 720</t>
  </si>
  <si>
    <t>1280 x 1024</t>
  </si>
  <si>
    <t>1920 x 1080</t>
  </si>
  <si>
    <t>- OR -</t>
  </si>
  <si>
    <t>total</t>
  </si>
  <si>
    <t>Tablet 9 view</t>
  </si>
  <si>
    <t>tablet / phone 4 way</t>
  </si>
  <si>
    <t>tablet / phone single</t>
  </si>
  <si>
    <t>YES</t>
  </si>
  <si>
    <t>NO</t>
  </si>
  <si>
    <t>352x240</t>
  </si>
  <si>
    <t>704x240</t>
  </si>
  <si>
    <t>704x480</t>
  </si>
  <si>
    <t>1280x720</t>
  </si>
  <si>
    <t>1280x1024</t>
  </si>
  <si>
    <t>1920x1080</t>
  </si>
  <si>
    <t>1600x1200</t>
  </si>
  <si>
    <t>2048x1536</t>
  </si>
  <si>
    <t>2288x1712</t>
  </si>
  <si>
    <t>2600x1950</t>
  </si>
  <si>
    <t>Supported by server on Nucleus?</t>
  </si>
  <si>
    <t>Details</t>
  </si>
  <si>
    <t xml:space="preserve">Follow These Steps:  </t>
  </si>
  <si>
    <t>Enter Yes or No</t>
  </si>
  <si>
    <t>TABLETS or SMART PHONES: 
Up to 4 Streams</t>
  </si>
  <si>
    <t>TABLETS or SMART PHONES: 
Single Stream</t>
  </si>
  <si>
    <t>TABLETS: up to 9 Streams</t>
  </si>
  <si>
    <t>Total Devices</t>
  </si>
  <si>
    <t>*We will need a note to discuss considerations when determining these numbers.</t>
  </si>
  <si>
    <t>Determines the Number of Servers Required to Support Mobile and Web Viewing</t>
  </si>
  <si>
    <t>PC</t>
  </si>
  <si>
    <t>PC BROWSERS :
Any number of streams</t>
  </si>
  <si>
    <t>EZ VERSION: Web and Mobile Server Calculator</t>
  </si>
  <si>
    <t>Assumes all video streams will display the same resolution</t>
  </si>
  <si>
    <t>FULL VERSION: Web and Mobile Server Calculator</t>
  </si>
  <si>
    <t>Allows resolution specification for each video stream</t>
  </si>
  <si>
    <t>Project name:</t>
  </si>
  <si>
    <t>Date:</t>
  </si>
  <si>
    <t>3840x2160 (8MP)</t>
  </si>
  <si>
    <t>4000x3000 (12MP)</t>
  </si>
  <si>
    <t>Required dedicated Web servers</t>
  </si>
  <si>
    <t>2048 x 1536</t>
  </si>
  <si>
    <t>2288 x 1712</t>
  </si>
  <si>
    <t>3820 x 2160</t>
  </si>
  <si>
    <t>4000 x 3000</t>
  </si>
  <si>
    <t>2600 x 1950</t>
  </si>
  <si>
    <t>Internal factor</t>
  </si>
  <si>
    <t>RAID factor</t>
  </si>
  <si>
    <t>Relative Cams (internal)</t>
  </si>
  <si>
    <t>Relative Cams (RAID)</t>
  </si>
  <si>
    <t>Frame factor</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</si>
</sst>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 \ &quot;NVRs Using RAID&quot;"/>
    <numFmt numFmtId="167" formatCode="##\ \ &quot;NVRs Using Internal Drives&quot;"/>
    <numFmt numFmtId="168" formatCode="#,##0.0_);\(#,##0.0\)"/>
    <numFmt numFmtId="169" formatCode="[$-409]dddd\,\ mmmm\ dd\,\ yyyy"/>
    <numFmt numFmtId="170" formatCode="[$-409]h:mm:ss\ AM/PM"/>
    <numFmt numFmtId="171" formatCode="0.000000"/>
    <numFmt numFmtId="172" formatCode="0.0000000"/>
    <numFmt numFmtId="173" formatCode="0.00000"/>
    <numFmt numFmtId="174" formatCode="0.0000"/>
    <numFmt numFmtId="175" formatCode="0.000"/>
    <numFmt numFmtId="176" formatCode="_(* #,##0.00_);_(* \(#,##0\);_(* &quot;-&quot;??_);_(@_)"/>
    <numFmt numFmtId="177" formatCode="_(* #,##0.0_);_(* \(#,##0\);_(* &quot;-&quot;??_);_(@_)"/>
    <numFmt numFmtId="178" formatCode="##\ \ &quot;NVRs Using RAID (Shadow / SAN)&quot;"/>
    <numFmt numFmtId="179" formatCode="##\ \ &quot;NVRs w. Internal Drives (no RAID)&quot;"/>
    <numFmt numFmtId="180" formatCode="##\ \ &quot;Vicon MINI NVRs&quot;"/>
  </numFmts>
  <fonts count="89">
    <font>
      <sz val="12"/>
      <color theme="1"/>
      <name val="Calibri"/>
      <family val="2"/>
    </font>
    <font>
      <sz val="11"/>
      <color indexed="8"/>
      <name val="Calibri"/>
      <family val="2"/>
    </font>
    <font>
      <sz val="12"/>
      <color indexed="8"/>
      <name val="Calibri"/>
      <family val="2"/>
    </font>
    <font>
      <sz val="10"/>
      <color indexed="8"/>
      <name val="Arial"/>
      <family val="2"/>
    </font>
    <font>
      <sz val="12"/>
      <color indexed="9"/>
      <name val="Calibri"/>
      <family val="2"/>
    </font>
    <font>
      <b/>
      <sz val="14"/>
      <color indexed="9"/>
      <name val="Calibri"/>
      <family val="2"/>
    </font>
    <font>
      <sz val="12"/>
      <color indexed="56"/>
      <name val="Calibri"/>
      <family val="2"/>
    </font>
    <font>
      <b/>
      <sz val="12"/>
      <color indexed="8"/>
      <name val="Calibri"/>
      <family val="2"/>
    </font>
    <font>
      <b/>
      <sz val="12"/>
      <color indexed="62"/>
      <name val="Calibri"/>
      <family val="2"/>
    </font>
    <font>
      <b/>
      <sz val="16"/>
      <color indexed="62"/>
      <name val="Calibri"/>
      <family val="2"/>
    </font>
    <font>
      <b/>
      <sz val="12"/>
      <color indexed="10"/>
      <name val="Calibri"/>
      <family val="2"/>
    </font>
    <font>
      <sz val="12"/>
      <color indexed="22"/>
      <name val="Calibri"/>
      <family val="2"/>
    </font>
    <font>
      <sz val="12"/>
      <color indexed="55"/>
      <name val="Calibri"/>
      <family val="2"/>
    </font>
    <font>
      <sz val="16"/>
      <color indexed="8"/>
      <name val="Calibri"/>
      <family val="2"/>
    </font>
    <font>
      <sz val="14"/>
      <color indexed="8"/>
      <name val="Calibri"/>
      <family val="2"/>
    </font>
    <font>
      <b/>
      <sz val="12"/>
      <color indexed="56"/>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2"/>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4"/>
      <color indexed="8"/>
      <name val="Calibri"/>
      <family val="2"/>
    </font>
    <font>
      <b/>
      <u val="single"/>
      <sz val="12"/>
      <color indexed="8"/>
      <name val="Calibri"/>
      <family val="2"/>
    </font>
    <font>
      <b/>
      <sz val="14"/>
      <color indexed="8"/>
      <name val="Calibri"/>
      <family val="2"/>
    </font>
    <font>
      <b/>
      <sz val="18"/>
      <color indexed="8"/>
      <name val="Calibri"/>
      <family val="2"/>
    </font>
    <font>
      <b/>
      <sz val="26"/>
      <color indexed="8"/>
      <name val="Calibri"/>
      <family val="2"/>
    </font>
    <font>
      <sz val="12"/>
      <color indexed="10"/>
      <name val="Calibri"/>
      <family val="2"/>
    </font>
    <font>
      <sz val="11"/>
      <color indexed="8"/>
      <name val="Arial Narrow"/>
      <family val="2"/>
    </font>
    <font>
      <sz val="10"/>
      <color indexed="8"/>
      <name val="Arial Narrow"/>
      <family val="2"/>
    </font>
    <font>
      <u val="single"/>
      <sz val="12"/>
      <color indexed="10"/>
      <name val="Calibri"/>
      <family val="2"/>
    </font>
    <font>
      <u val="single"/>
      <sz val="12"/>
      <color indexed="8"/>
      <name val="Calibri"/>
      <family val="2"/>
    </font>
    <font>
      <sz val="10"/>
      <color indexed="8"/>
      <name val="Calibri"/>
      <family val="2"/>
    </font>
    <font>
      <sz val="8"/>
      <name val="Segoe UI"/>
      <family val="2"/>
    </font>
    <font>
      <b/>
      <sz val="14"/>
      <color indexed="9"/>
      <name val="Eras Bold ITC"/>
      <family val="0"/>
    </font>
    <font>
      <sz val="9"/>
      <color indexed="9"/>
      <name val="Calibri"/>
      <family val="0"/>
    </font>
    <font>
      <b/>
      <sz val="14"/>
      <color indexed="8"/>
      <name val="Eras Bold ITC"/>
      <family val="0"/>
    </font>
    <font>
      <b/>
      <sz val="9"/>
      <color indexed="8"/>
      <name val="Calibri"/>
      <family val="0"/>
    </font>
    <font>
      <b/>
      <i/>
      <sz val="11"/>
      <color indexed="8"/>
      <name val="Calibri"/>
      <family val="0"/>
    </font>
    <font>
      <b/>
      <sz val="10"/>
      <color indexed="9"/>
      <name val="Calibri"/>
      <family val="0"/>
    </font>
    <font>
      <b/>
      <sz val="11"/>
      <color indexed="10"/>
      <name val="Calibri"/>
      <family val="0"/>
    </font>
    <font>
      <sz val="8"/>
      <color indexed="9"/>
      <name val="Calibri"/>
      <family val="0"/>
    </font>
    <font>
      <sz val="7.75"/>
      <color indexed="8"/>
      <name val="Calibri"/>
      <family val="0"/>
    </font>
    <font>
      <sz val="11"/>
      <color theme="1"/>
      <name val="Calibri"/>
      <family val="2"/>
    </font>
    <font>
      <sz val="11"/>
      <color theme="0"/>
      <name val="Calibri"/>
      <family val="2"/>
    </font>
    <font>
      <sz val="12"/>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3"/>
      <name val="Calibri"/>
      <family val="2"/>
    </font>
    <font>
      <b/>
      <u val="single"/>
      <sz val="14"/>
      <color theme="1"/>
      <name val="Calibri"/>
      <family val="2"/>
    </font>
    <font>
      <b/>
      <u val="single"/>
      <sz val="12"/>
      <color theme="1"/>
      <name val="Calibri"/>
      <family val="2"/>
    </font>
    <font>
      <b/>
      <sz val="12"/>
      <color theme="1"/>
      <name val="Calibri"/>
      <family val="2"/>
    </font>
    <font>
      <b/>
      <sz val="14"/>
      <color theme="1"/>
      <name val="Calibri"/>
      <family val="2"/>
    </font>
    <font>
      <sz val="14"/>
      <color theme="1"/>
      <name val="Calibri"/>
      <family val="2"/>
    </font>
    <font>
      <b/>
      <sz val="18"/>
      <color theme="1"/>
      <name val="Calibri"/>
      <family val="2"/>
    </font>
    <font>
      <b/>
      <sz val="26"/>
      <color theme="1"/>
      <name val="Calibri"/>
      <family val="2"/>
    </font>
    <font>
      <sz val="12"/>
      <color rgb="FFFF0000"/>
      <name val="Calibri"/>
      <family val="2"/>
    </font>
    <font>
      <sz val="11"/>
      <color theme="1"/>
      <name val="Arial Narrow"/>
      <family val="2"/>
    </font>
    <font>
      <sz val="10"/>
      <color theme="1"/>
      <name val="Arial Narrow"/>
      <family val="2"/>
    </font>
    <font>
      <u val="single"/>
      <sz val="12"/>
      <color rgb="FFFF0000"/>
      <name val="Calibri"/>
      <family val="2"/>
    </font>
    <font>
      <u val="single"/>
      <sz val="12"/>
      <color theme="1"/>
      <name val="Calibri"/>
      <family val="2"/>
    </font>
    <font>
      <sz val="10"/>
      <color theme="1"/>
      <name val="Calibri"/>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indexed="22"/>
        <bgColor indexed="64"/>
      </patternFill>
    </fill>
    <fill>
      <patternFill patternType="solid">
        <fgColor rgb="FFFFFF00"/>
        <bgColor indexed="64"/>
      </patternFill>
    </fill>
    <fill>
      <patternFill patternType="solid">
        <fgColor theme="0"/>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4" tint="0.7999799847602844"/>
        <bgColor indexed="64"/>
      </patternFill>
    </fill>
    <fill>
      <patternFill patternType="solid">
        <fgColor theme="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ck">
        <color indexed="22"/>
      </bottom>
    </border>
    <border>
      <left/>
      <right/>
      <top style="thick">
        <color indexed="30"/>
      </top>
      <bottom style="thick">
        <color indexed="30"/>
      </bottom>
    </border>
    <border>
      <left/>
      <right/>
      <top style="thick">
        <color indexed="30"/>
      </top>
      <bottom/>
    </border>
    <border>
      <left>
        <color indexed="63"/>
      </left>
      <right style="thin">
        <color theme="0"/>
      </right>
      <top style="thin">
        <color theme="0"/>
      </top>
      <bottom>
        <color indexed="63"/>
      </bottom>
    </border>
    <border>
      <left style="thin">
        <color theme="0"/>
      </left>
      <right style="thin">
        <color theme="0"/>
      </right>
      <top style="thin">
        <color theme="0"/>
      </top>
      <bottom>
        <color indexed="63"/>
      </bottom>
    </border>
    <border>
      <left style="thin">
        <color theme="0"/>
      </left>
      <right>
        <color indexed="63"/>
      </right>
      <top style="thin">
        <color theme="0"/>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0"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7"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8" fillId="25" borderId="0" applyNumberFormat="0" applyBorder="0" applyAlignment="0" applyProtection="0"/>
    <xf numFmtId="0" fontId="59" fillId="26" borderId="1" applyNumberFormat="0" applyAlignment="0" applyProtection="0"/>
    <xf numFmtId="0" fontId="60" fillId="27" borderId="2" applyNumberFormat="0" applyAlignment="0" applyProtection="0"/>
    <xf numFmtId="43" fontId="2" fillId="0" borderId="0" applyFont="0" applyFill="0" applyBorder="0" applyAlignment="0" applyProtection="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28"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29" borderId="1" applyNumberFormat="0" applyAlignment="0" applyProtection="0"/>
    <xf numFmtId="0" fontId="69" fillId="0" borderId="6" applyNumberFormat="0" applyFill="0" applyAlignment="0" applyProtection="0"/>
    <xf numFmtId="0" fontId="70" fillId="30" borderId="0" applyNumberFormat="0" applyBorder="0" applyAlignment="0" applyProtection="0"/>
    <xf numFmtId="0" fontId="2" fillId="31" borderId="7" applyNumberFormat="0" applyFont="0" applyAlignment="0" applyProtection="0"/>
    <xf numFmtId="0" fontId="71" fillId="26" borderId="8" applyNumberFormat="0" applyAlignment="0" applyProtection="0"/>
    <xf numFmtId="9" fontId="2"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139">
    <xf numFmtId="0" fontId="0" fillId="0" borderId="0" xfId="0" applyFont="1" applyAlignment="1">
      <alignment/>
    </xf>
    <xf numFmtId="0" fontId="0" fillId="0" borderId="0" xfId="0" applyFont="1" applyAlignment="1">
      <alignment/>
    </xf>
    <xf numFmtId="0" fontId="3" fillId="0" borderId="0" xfId="0" applyFont="1" applyAlignment="1">
      <alignment/>
    </xf>
    <xf numFmtId="0" fontId="0" fillId="0" borderId="0" xfId="0" applyAlignment="1">
      <alignment horizontal="center"/>
    </xf>
    <xf numFmtId="0" fontId="57" fillId="19" borderId="0" xfId="33" applyAlignment="1">
      <alignment/>
    </xf>
    <xf numFmtId="0" fontId="57" fillId="19" borderId="0" xfId="33" applyAlignment="1">
      <alignment horizontal="center"/>
    </xf>
    <xf numFmtId="0" fontId="5" fillId="19" borderId="0" xfId="33" applyFont="1" applyAlignment="1">
      <alignment horizontal="center" vertical="center"/>
    </xf>
    <xf numFmtId="164" fontId="5" fillId="19" borderId="0" xfId="33" applyNumberFormat="1" applyFont="1" applyAlignment="1">
      <alignment horizontal="center" vertical="center"/>
    </xf>
    <xf numFmtId="0" fontId="4" fillId="19" borderId="0" xfId="33" applyFont="1" applyAlignment="1">
      <alignment horizontal="center"/>
    </xf>
    <xf numFmtId="1" fontId="6" fillId="0" borderId="4" xfId="50" applyNumberFormat="1" applyFont="1" applyAlignment="1">
      <alignment horizontal="center"/>
    </xf>
    <xf numFmtId="164" fontId="6" fillId="0" borderId="4" xfId="50" applyNumberFormat="1" applyFont="1" applyAlignment="1">
      <alignment horizontal="center"/>
    </xf>
    <xf numFmtId="0" fontId="0" fillId="0" borderId="0" xfId="0" applyFont="1" applyAlignment="1">
      <alignment horizontal="center"/>
    </xf>
    <xf numFmtId="0" fontId="2" fillId="0" borderId="4" xfId="50" applyFont="1" applyAlignment="1">
      <alignment horizontal="center"/>
    </xf>
    <xf numFmtId="9" fontId="2" fillId="0" borderId="4" xfId="50" applyNumberFormat="1" applyFont="1" applyAlignment="1" applyProtection="1">
      <alignment horizontal="center"/>
      <protection locked="0"/>
    </xf>
    <xf numFmtId="0" fontId="4" fillId="19" borderId="0" xfId="33" applyFont="1" applyAlignment="1">
      <alignment horizontal="center" vertical="center"/>
    </xf>
    <xf numFmtId="1" fontId="0" fillId="0" borderId="0" xfId="0" applyNumberFormat="1" applyAlignment="1">
      <alignment horizontal="center" vertical="center"/>
    </xf>
    <xf numFmtId="164" fontId="0" fillId="0" borderId="0" xfId="0" applyNumberFormat="1" applyAlignment="1">
      <alignment horizontal="center" vertical="center"/>
    </xf>
    <xf numFmtId="0" fontId="0" fillId="0" borderId="0" xfId="0" applyAlignment="1">
      <alignment horizontal="right"/>
    </xf>
    <xf numFmtId="0" fontId="3" fillId="0" borderId="0" xfId="0" applyFont="1" applyAlignment="1">
      <alignment/>
    </xf>
    <xf numFmtId="165" fontId="2" fillId="0" borderId="0" xfId="42" applyNumberFormat="1" applyFont="1" applyAlignment="1">
      <alignment vertical="center"/>
    </xf>
    <xf numFmtId="0" fontId="7" fillId="0" borderId="0" xfId="0" applyFont="1" applyAlignment="1">
      <alignment/>
    </xf>
    <xf numFmtId="0" fontId="8" fillId="0" borderId="0" xfId="0" applyFont="1" applyAlignment="1">
      <alignment/>
    </xf>
    <xf numFmtId="165" fontId="6" fillId="0" borderId="10" xfId="42" applyNumberFormat="1" applyFont="1" applyBorder="1" applyAlignment="1">
      <alignment horizontal="center"/>
    </xf>
    <xf numFmtId="0" fontId="0" fillId="0" borderId="0" xfId="0" applyAlignment="1">
      <alignment vertical="top" wrapText="1"/>
    </xf>
    <xf numFmtId="0" fontId="9" fillId="0" borderId="0" xfId="0" applyFont="1" applyAlignment="1">
      <alignment/>
    </xf>
    <xf numFmtId="0" fontId="10" fillId="0" borderId="0" xfId="0" applyFont="1" applyAlignment="1">
      <alignment vertical="top"/>
    </xf>
    <xf numFmtId="0" fontId="8" fillId="0" borderId="0" xfId="0" applyFont="1" applyAlignment="1">
      <alignment vertical="top" wrapText="1"/>
    </xf>
    <xf numFmtId="0" fontId="11" fillId="0" borderId="4" xfId="50" applyFont="1" applyAlignment="1">
      <alignment horizontal="center"/>
    </xf>
    <xf numFmtId="9" fontId="11" fillId="0" borderId="4" xfId="50" applyNumberFormat="1" applyFont="1" applyAlignment="1" applyProtection="1">
      <alignment horizontal="center"/>
      <protection locked="0"/>
    </xf>
    <xf numFmtId="1" fontId="11" fillId="0" borderId="4" xfId="50" applyNumberFormat="1" applyFont="1" applyAlignment="1">
      <alignment horizontal="center"/>
    </xf>
    <xf numFmtId="0" fontId="12" fillId="0" borderId="4" xfId="50" applyFont="1" applyAlignment="1">
      <alignment horizontal="center"/>
    </xf>
    <xf numFmtId="165" fontId="5" fillId="32" borderId="0" xfId="42" applyNumberFormat="1" applyFont="1" applyFill="1" applyAlignment="1">
      <alignment horizontal="center" vertical="center"/>
    </xf>
    <xf numFmtId="165" fontId="11" fillId="33" borderId="0" xfId="42" applyNumberFormat="1" applyFont="1" applyFill="1" applyBorder="1" applyAlignment="1">
      <alignment horizontal="center"/>
    </xf>
    <xf numFmtId="165" fontId="11" fillId="33" borderId="11" xfId="42" applyNumberFormat="1" applyFont="1" applyFill="1" applyBorder="1" applyAlignment="1">
      <alignment horizontal="center"/>
    </xf>
    <xf numFmtId="165" fontId="11" fillId="33" borderId="12" xfId="42" applyNumberFormat="1" applyFont="1" applyFill="1" applyBorder="1" applyAlignment="1">
      <alignment horizontal="center"/>
    </xf>
    <xf numFmtId="164" fontId="11" fillId="33" borderId="11" xfId="50" applyNumberFormat="1" applyFont="1" applyFill="1" applyBorder="1" applyAlignment="1">
      <alignment horizontal="center"/>
    </xf>
    <xf numFmtId="164" fontId="11" fillId="33" borderId="12" xfId="50" applyNumberFormat="1" applyFont="1" applyFill="1" applyBorder="1" applyAlignment="1">
      <alignment horizontal="center"/>
    </xf>
    <xf numFmtId="0" fontId="0" fillId="2" borderId="0" xfId="15" applyAlignment="1">
      <alignment horizontal="center" vertical="center"/>
    </xf>
    <xf numFmtId="0" fontId="15" fillId="0" borderId="3" xfId="49" applyFont="1" applyAlignment="1">
      <alignment horizontal="center" vertical="center"/>
    </xf>
    <xf numFmtId="9" fontId="0" fillId="0" borderId="0" xfId="0" applyNumberFormat="1" applyAlignment="1">
      <alignment horizontal="center"/>
    </xf>
    <xf numFmtId="9" fontId="75" fillId="0" borderId="4" xfId="50" applyNumberFormat="1" applyFont="1" applyAlignment="1" applyProtection="1">
      <alignment horizontal="center"/>
      <protection locked="0"/>
    </xf>
    <xf numFmtId="0" fontId="0" fillId="0" borderId="0" xfId="0" applyAlignment="1">
      <alignment horizontal="left"/>
    </xf>
    <xf numFmtId="0" fontId="2" fillId="0" borderId="4" xfId="50" applyFont="1" applyAlignment="1">
      <alignment horizontal="center"/>
    </xf>
    <xf numFmtId="1" fontId="12" fillId="0" borderId="4" xfId="50" applyNumberFormat="1" applyFont="1" applyAlignment="1">
      <alignment horizontal="center"/>
    </xf>
    <xf numFmtId="2" fontId="6" fillId="0" borderId="4" xfId="50" applyNumberFormat="1" applyFont="1" applyAlignment="1">
      <alignment horizontal="center"/>
    </xf>
    <xf numFmtId="2" fontId="5" fillId="19" borderId="0" xfId="33" applyNumberFormat="1" applyFont="1" applyAlignment="1">
      <alignment horizontal="center" vertical="center"/>
    </xf>
    <xf numFmtId="177" fontId="6" fillId="0" borderId="10" xfId="42" applyNumberFormat="1" applyFont="1" applyBorder="1" applyAlignment="1">
      <alignment horizontal="center"/>
    </xf>
    <xf numFmtId="0" fontId="0" fillId="34" borderId="0" xfId="0" applyFont="1" applyFill="1" applyAlignment="1">
      <alignment/>
    </xf>
    <xf numFmtId="0" fontId="0" fillId="34" borderId="0" xfId="0" applyFill="1" applyAlignment="1">
      <alignment horizontal="right"/>
    </xf>
    <xf numFmtId="0" fontId="0" fillId="34" borderId="0" xfId="0" applyFill="1" applyAlignment="1">
      <alignment/>
    </xf>
    <xf numFmtId="0" fontId="0" fillId="35" borderId="0" xfId="0" applyFill="1" applyAlignment="1">
      <alignment/>
    </xf>
    <xf numFmtId="0" fontId="7" fillId="0" borderId="0" xfId="0" applyFont="1" applyAlignment="1">
      <alignment/>
    </xf>
    <xf numFmtId="0" fontId="7" fillId="36" borderId="13" xfId="0" applyFont="1" applyFill="1" applyBorder="1" applyAlignment="1">
      <alignment/>
    </xf>
    <xf numFmtId="0" fontId="0" fillId="36" borderId="14" xfId="0" applyFont="1" applyFill="1" applyBorder="1" applyAlignment="1">
      <alignment horizontal="center"/>
    </xf>
    <xf numFmtId="0" fontId="0" fillId="36" borderId="15" xfId="0" applyFont="1" applyFill="1" applyBorder="1" applyAlignment="1">
      <alignment horizontal="center"/>
    </xf>
    <xf numFmtId="0" fontId="0" fillId="0" borderId="0" xfId="0" applyBorder="1" applyAlignment="1">
      <alignment/>
    </xf>
    <xf numFmtId="0" fontId="0" fillId="35" borderId="0" xfId="0" applyFill="1" applyBorder="1" applyAlignment="1">
      <alignment/>
    </xf>
    <xf numFmtId="0" fontId="76" fillId="35" borderId="0" xfId="0" applyFont="1" applyFill="1" applyBorder="1" applyAlignment="1">
      <alignment/>
    </xf>
    <xf numFmtId="0" fontId="77" fillId="35" borderId="0" xfId="0" applyFont="1" applyFill="1" applyBorder="1" applyAlignment="1">
      <alignment/>
    </xf>
    <xf numFmtId="0" fontId="57" fillId="35" borderId="0" xfId="0" applyFont="1" applyFill="1" applyBorder="1" applyAlignment="1">
      <alignment/>
    </xf>
    <xf numFmtId="0" fontId="78" fillId="35" borderId="0" xfId="0" applyFont="1" applyFill="1" applyBorder="1" applyAlignment="1">
      <alignment vertical="top" wrapText="1"/>
    </xf>
    <xf numFmtId="0" fontId="79" fillId="35" borderId="0" xfId="0" applyFont="1" applyFill="1" applyBorder="1" applyAlignment="1">
      <alignment/>
    </xf>
    <xf numFmtId="0" fontId="80" fillId="35" borderId="0" xfId="0" applyFont="1" applyFill="1" applyBorder="1" applyAlignment="1">
      <alignment/>
    </xf>
    <xf numFmtId="0" fontId="78" fillId="35" borderId="0" xfId="0" applyFont="1" applyFill="1" applyBorder="1" applyAlignment="1">
      <alignment horizontal="center"/>
    </xf>
    <xf numFmtId="0" fontId="79" fillId="35" borderId="0" xfId="0" applyFont="1" applyFill="1" applyBorder="1" applyAlignment="1">
      <alignment horizontal="center"/>
    </xf>
    <xf numFmtId="0" fontId="0" fillId="35" borderId="16" xfId="0" applyFill="1" applyBorder="1" applyAlignment="1">
      <alignment/>
    </xf>
    <xf numFmtId="0" fontId="0" fillId="35" borderId="17" xfId="0" applyFill="1" applyBorder="1" applyAlignment="1">
      <alignment/>
    </xf>
    <xf numFmtId="0" fontId="0" fillId="35" borderId="18" xfId="0" applyFill="1" applyBorder="1" applyAlignment="1">
      <alignment/>
    </xf>
    <xf numFmtId="0" fontId="0" fillId="35" borderId="19" xfId="0" applyFill="1" applyBorder="1" applyAlignment="1">
      <alignment/>
    </xf>
    <xf numFmtId="0" fontId="0" fillId="35" borderId="20" xfId="0" applyFill="1" applyBorder="1" applyAlignment="1">
      <alignment/>
    </xf>
    <xf numFmtId="0" fontId="0" fillId="35" borderId="21" xfId="0" applyFill="1" applyBorder="1" applyAlignment="1">
      <alignment/>
    </xf>
    <xf numFmtId="0" fontId="0" fillId="35" borderId="22" xfId="0" applyFill="1" applyBorder="1" applyAlignment="1">
      <alignment/>
    </xf>
    <xf numFmtId="0" fontId="0" fillId="35" borderId="23" xfId="0" applyFill="1" applyBorder="1" applyAlignment="1">
      <alignment/>
    </xf>
    <xf numFmtId="0" fontId="80" fillId="0" borderId="0" xfId="0" applyFont="1" applyAlignment="1">
      <alignment/>
    </xf>
    <xf numFmtId="0" fontId="0" fillId="35" borderId="0" xfId="0" applyFill="1" applyBorder="1" applyAlignment="1">
      <alignment horizontal="center"/>
    </xf>
    <xf numFmtId="0" fontId="78" fillId="35" borderId="0" xfId="0" applyFont="1" applyFill="1" applyBorder="1" applyAlignment="1">
      <alignment horizontal="center" wrapText="1"/>
    </xf>
    <xf numFmtId="0" fontId="81" fillId="34" borderId="24" xfId="0" applyFont="1" applyFill="1" applyBorder="1" applyAlignment="1">
      <alignment horizontal="center" vertical="center"/>
    </xf>
    <xf numFmtId="0" fontId="82" fillId="0" borderId="0" xfId="0" applyFont="1" applyAlignment="1">
      <alignment/>
    </xf>
    <xf numFmtId="0" fontId="0" fillId="34" borderId="25" xfId="0" applyFill="1" applyBorder="1" applyAlignment="1">
      <alignment horizontal="center" vertical="center"/>
    </xf>
    <xf numFmtId="0" fontId="83" fillId="35" borderId="0" xfId="0" applyFont="1" applyFill="1" applyBorder="1" applyAlignment="1">
      <alignment/>
    </xf>
    <xf numFmtId="0" fontId="0" fillId="34" borderId="26" xfId="0" applyFill="1" applyBorder="1" applyAlignment="1">
      <alignment horizontal="center" vertical="center"/>
    </xf>
    <xf numFmtId="0" fontId="78" fillId="34" borderId="27" xfId="0" applyFont="1" applyFill="1" applyBorder="1" applyAlignment="1">
      <alignment horizontal="center" vertical="center"/>
    </xf>
    <xf numFmtId="0" fontId="0" fillId="0" borderId="0" xfId="0" applyBorder="1" applyAlignment="1">
      <alignment horizontal="center" vertical="top"/>
    </xf>
    <xf numFmtId="0" fontId="0" fillId="35" borderId="0" xfId="0" applyFont="1" applyFill="1" applyBorder="1" applyAlignment="1">
      <alignment/>
    </xf>
    <xf numFmtId="0" fontId="84" fillId="35" borderId="0" xfId="0" applyFont="1" applyFill="1" applyBorder="1" applyAlignment="1">
      <alignment/>
    </xf>
    <xf numFmtId="0" fontId="85" fillId="35" borderId="0" xfId="0" applyFont="1" applyFill="1" applyBorder="1" applyAlignment="1">
      <alignment horizontal="center"/>
    </xf>
    <xf numFmtId="0" fontId="85" fillId="35" borderId="0" xfId="0" applyFont="1" applyFill="1" applyBorder="1" applyAlignment="1">
      <alignment horizontal="left"/>
    </xf>
    <xf numFmtId="0" fontId="85" fillId="35" borderId="0" xfId="0" applyFont="1" applyFill="1" applyBorder="1" applyAlignment="1">
      <alignment/>
    </xf>
    <xf numFmtId="0" fontId="85" fillId="0" borderId="0" xfId="0" applyFont="1" applyAlignment="1">
      <alignment/>
    </xf>
    <xf numFmtId="0" fontId="78" fillId="35" borderId="0" xfId="0" applyFont="1" applyFill="1" applyBorder="1" applyAlignment="1">
      <alignment horizontal="center" wrapText="1"/>
    </xf>
    <xf numFmtId="0" fontId="0" fillId="0" borderId="0" xfId="0" applyAlignment="1">
      <alignment horizontal="center"/>
    </xf>
    <xf numFmtId="0" fontId="78" fillId="35" borderId="0" xfId="0" applyFont="1" applyFill="1" applyBorder="1" applyAlignment="1">
      <alignment horizontal="center"/>
    </xf>
    <xf numFmtId="0" fontId="0" fillId="34" borderId="25" xfId="0" applyFill="1" applyBorder="1" applyAlignment="1">
      <alignment horizontal="center" vertical="center"/>
    </xf>
    <xf numFmtId="0" fontId="79" fillId="0" borderId="0" xfId="0" applyFont="1" applyAlignment="1">
      <alignment/>
    </xf>
    <xf numFmtId="0" fontId="0" fillId="0" borderId="0" xfId="0" applyAlignment="1">
      <alignment horizontal="center"/>
    </xf>
    <xf numFmtId="0" fontId="7" fillId="37" borderId="13" xfId="0" applyFont="1" applyFill="1" applyBorder="1" applyAlignment="1">
      <alignment/>
    </xf>
    <xf numFmtId="0" fontId="0" fillId="37" borderId="14" xfId="0" applyFont="1" applyFill="1" applyBorder="1" applyAlignment="1">
      <alignment horizontal="center"/>
    </xf>
    <xf numFmtId="0" fontId="0" fillId="37" borderId="15" xfId="0" applyFont="1" applyFill="1" applyBorder="1" applyAlignment="1">
      <alignment horizontal="center"/>
    </xf>
    <xf numFmtId="0" fontId="79" fillId="14" borderId="16" xfId="0" applyFont="1" applyFill="1" applyBorder="1" applyAlignment="1">
      <alignment horizontal="left"/>
    </xf>
    <xf numFmtId="0" fontId="79" fillId="14" borderId="21" xfId="0" applyFont="1" applyFill="1" applyBorder="1" applyAlignment="1">
      <alignment horizontal="left"/>
    </xf>
    <xf numFmtId="0" fontId="0" fillId="0" borderId="0" xfId="0" applyAlignment="1">
      <alignment horizontal="center"/>
    </xf>
    <xf numFmtId="0" fontId="0" fillId="38" borderId="0" xfId="0" applyFill="1" applyAlignment="1">
      <alignment horizontal="center"/>
    </xf>
    <xf numFmtId="0" fontId="0" fillId="38" borderId="0" xfId="0" applyFill="1" applyAlignment="1">
      <alignment/>
    </xf>
    <xf numFmtId="0" fontId="0" fillId="0" borderId="0" xfId="0" applyAlignment="1">
      <alignment horizontal="center"/>
    </xf>
    <xf numFmtId="0" fontId="0" fillId="39" borderId="0" xfId="0" applyFill="1" applyAlignment="1">
      <alignment/>
    </xf>
    <xf numFmtId="0" fontId="0" fillId="35" borderId="16" xfId="0" applyFill="1" applyBorder="1" applyAlignment="1">
      <alignment horizontal="center"/>
    </xf>
    <xf numFmtId="0" fontId="0" fillId="35" borderId="17" xfId="0" applyFill="1" applyBorder="1" applyAlignment="1">
      <alignment horizontal="center"/>
    </xf>
    <xf numFmtId="0" fontId="0" fillId="35" borderId="18" xfId="0" applyFill="1" applyBorder="1" applyAlignment="1">
      <alignment horizontal="center"/>
    </xf>
    <xf numFmtId="0" fontId="0" fillId="35" borderId="19" xfId="0" applyFill="1" applyBorder="1" applyAlignment="1">
      <alignment horizontal="center"/>
    </xf>
    <xf numFmtId="0" fontId="0" fillId="35" borderId="20" xfId="0" applyFill="1" applyBorder="1" applyAlignment="1">
      <alignment horizontal="center"/>
    </xf>
    <xf numFmtId="0" fontId="0" fillId="35" borderId="21" xfId="0" applyFill="1" applyBorder="1" applyAlignment="1">
      <alignment horizontal="center"/>
    </xf>
    <xf numFmtId="0" fontId="0" fillId="35" borderId="22" xfId="0" applyFill="1" applyBorder="1" applyAlignment="1">
      <alignment horizontal="center"/>
    </xf>
    <xf numFmtId="0" fontId="2" fillId="35" borderId="23" xfId="0" applyFont="1" applyFill="1" applyBorder="1" applyAlignment="1">
      <alignment horizontal="center"/>
    </xf>
    <xf numFmtId="179" fontId="13" fillId="35" borderId="0" xfId="0" applyNumberFormat="1" applyFont="1" applyFill="1" applyBorder="1" applyAlignment="1">
      <alignment horizontal="left" vertical="center" shrinkToFit="1"/>
    </xf>
    <xf numFmtId="179" fontId="0" fillId="35" borderId="20" xfId="0" applyNumberFormat="1" applyFill="1" applyBorder="1" applyAlignment="1">
      <alignment horizontal="left" vertical="center"/>
    </xf>
    <xf numFmtId="178" fontId="14" fillId="35" borderId="0" xfId="0" applyNumberFormat="1" applyFont="1" applyFill="1" applyBorder="1" applyAlignment="1" applyProtection="1">
      <alignment horizontal="left" vertical="center" shrinkToFit="1"/>
      <protection/>
    </xf>
    <xf numFmtId="178" fontId="14" fillId="35" borderId="20" xfId="0" applyNumberFormat="1" applyFont="1" applyFill="1" applyBorder="1" applyAlignment="1" applyProtection="1">
      <alignment horizontal="left" vertical="center"/>
      <protection/>
    </xf>
    <xf numFmtId="49" fontId="78" fillId="35" borderId="0" xfId="0" applyNumberFormat="1" applyFont="1" applyFill="1" applyBorder="1" applyAlignment="1">
      <alignment horizontal="center"/>
    </xf>
    <xf numFmtId="49" fontId="78" fillId="35" borderId="20" xfId="0" applyNumberFormat="1" applyFont="1" applyFill="1" applyBorder="1" applyAlignment="1">
      <alignment horizontal="center"/>
    </xf>
    <xf numFmtId="0" fontId="83" fillId="14" borderId="17" xfId="0" applyFont="1" applyFill="1" applyBorder="1" applyAlignment="1">
      <alignment horizontal="center"/>
    </xf>
    <xf numFmtId="0" fontId="0" fillId="14" borderId="17" xfId="0" applyFill="1" applyBorder="1" applyAlignment="1">
      <alignment horizontal="center"/>
    </xf>
    <xf numFmtId="0" fontId="0" fillId="14" borderId="18" xfId="0" applyFill="1" applyBorder="1" applyAlignment="1">
      <alignment horizontal="center"/>
    </xf>
    <xf numFmtId="0" fontId="86" fillId="14" borderId="22" xfId="0" applyFont="1" applyFill="1" applyBorder="1" applyAlignment="1">
      <alignment horizontal="center"/>
    </xf>
    <xf numFmtId="0" fontId="87" fillId="14" borderId="22" xfId="0" applyFont="1" applyFill="1" applyBorder="1" applyAlignment="1">
      <alignment horizontal="center"/>
    </xf>
    <xf numFmtId="0" fontId="0" fillId="14" borderId="22" xfId="0" applyFill="1" applyBorder="1" applyAlignment="1">
      <alignment horizontal="center"/>
    </xf>
    <xf numFmtId="0" fontId="0" fillId="14" borderId="23" xfId="0" applyFill="1" applyBorder="1" applyAlignment="1">
      <alignment horizontal="center"/>
    </xf>
    <xf numFmtId="0" fontId="88" fillId="35" borderId="0" xfId="0" applyFont="1" applyFill="1" applyBorder="1" applyAlignment="1">
      <alignment vertical="top" wrapText="1"/>
    </xf>
    <xf numFmtId="0" fontId="0" fillId="0" borderId="0" xfId="0" applyAlignment="1">
      <alignment vertical="top"/>
    </xf>
    <xf numFmtId="0" fontId="78" fillId="35" borderId="0" xfId="0" applyFont="1" applyFill="1" applyBorder="1" applyAlignment="1">
      <alignment horizontal="center" wrapText="1"/>
    </xf>
    <xf numFmtId="0" fontId="0" fillId="0" borderId="0" xfId="0" applyAlignment="1">
      <alignment horizontal="center"/>
    </xf>
    <xf numFmtId="0" fontId="78" fillId="0" borderId="0" xfId="0" applyFont="1" applyAlignment="1">
      <alignment horizontal="center"/>
    </xf>
    <xf numFmtId="0" fontId="78" fillId="35" borderId="0" xfId="0" applyFont="1" applyFill="1" applyBorder="1" applyAlignment="1">
      <alignment horizontal="center"/>
    </xf>
    <xf numFmtId="0" fontId="78" fillId="35" borderId="17" xfId="0" applyFont="1" applyFill="1" applyBorder="1" applyAlignment="1">
      <alignment horizontal="center" vertical="top"/>
    </xf>
    <xf numFmtId="0" fontId="0" fillId="0" borderId="17" xfId="0" applyBorder="1" applyAlignment="1">
      <alignment horizontal="center" vertical="top"/>
    </xf>
    <xf numFmtId="0" fontId="78" fillId="34" borderId="26" xfId="0" applyFont="1" applyFill="1" applyBorder="1" applyAlignment="1">
      <alignment horizontal="center" vertical="center"/>
    </xf>
    <xf numFmtId="0" fontId="0" fillId="34" borderId="27" xfId="0" applyFill="1" applyBorder="1" applyAlignment="1">
      <alignment horizontal="center" vertical="center"/>
    </xf>
    <xf numFmtId="0" fontId="0" fillId="34" borderId="25" xfId="0" applyFill="1" applyBorder="1" applyAlignment="1">
      <alignment horizontal="center" vertical="center"/>
    </xf>
    <xf numFmtId="0" fontId="85" fillId="35" borderId="0" xfId="0" applyFont="1" applyFill="1" applyBorder="1" applyAlignment="1">
      <alignment horizontal="center" vertical="center"/>
    </xf>
    <xf numFmtId="0" fontId="12" fillId="0" borderId="0" xfId="0" applyFont="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3">
    <dxf>
      <font>
        <b/>
        <i val="0"/>
        <color theme="1"/>
      </font>
    </dxf>
    <dxf>
      <font>
        <b/>
        <i val="0"/>
        <color theme="1"/>
      </font>
    </dxf>
    <dxf>
      <font>
        <b/>
        <i val="0"/>
        <color theme="1"/>
      </font>
    </dxf>
    <dxf>
      <font>
        <b/>
        <i val="0"/>
        <color theme="1"/>
      </font>
    </dxf>
    <dxf>
      <font>
        <b/>
        <i val="0"/>
        <color theme="1"/>
      </font>
    </dxf>
    <dxf>
      <font>
        <b/>
        <i val="0"/>
        <color theme="1"/>
      </font>
    </dxf>
    <dxf>
      <font>
        <b/>
        <i val="0"/>
        <color theme="1"/>
      </font>
    </dxf>
    <dxf>
      <font>
        <b/>
        <i val="0"/>
        <color theme="1"/>
      </font>
    </dxf>
    <dxf>
      <font>
        <b/>
        <i val="0"/>
        <color theme="1"/>
      </font>
    </dxf>
    <dxf>
      <font>
        <b/>
        <i val="0"/>
        <color auto="1"/>
      </font>
    </dxf>
    <dxf>
      <font>
        <color theme="0"/>
      </font>
    </dxf>
    <dxf>
      <font>
        <strike val="0"/>
        <color theme="2"/>
      </font>
    </dxf>
    <dxf>
      <font>
        <color theme="1"/>
      </font>
      <fill>
        <patternFill>
          <fgColor theme="1"/>
          <bgColor theme="1"/>
        </patternFill>
      </fill>
    </dxf>
    <dxf>
      <font>
        <color theme="1"/>
      </font>
      <fill>
        <patternFill>
          <fgColor theme="1"/>
          <bgColor theme="1"/>
        </patternFill>
      </fill>
    </dxf>
    <dxf>
      <font>
        <color theme="1"/>
      </font>
      <fill>
        <patternFill>
          <fgColor theme="1"/>
          <bgColor theme="1"/>
        </patternFill>
      </fill>
    </dxf>
    <dxf>
      <font>
        <color theme="1"/>
      </font>
      <fill>
        <patternFill>
          <fgColor theme="1"/>
          <bgColor theme="1"/>
        </patternFill>
      </fill>
    </dxf>
    <dxf>
      <font>
        <color theme="1"/>
      </font>
      <fill>
        <patternFill>
          <fgColor theme="1"/>
          <bgColor theme="1"/>
        </patternFill>
      </fill>
    </dxf>
    <dxf>
      <font>
        <strike val="0"/>
        <color theme="2"/>
      </font>
    </dxf>
    <dxf>
      <font>
        <color theme="0" tint="-0.04997999966144562"/>
      </font>
    </dxf>
    <dxf>
      <font>
        <color theme="0" tint="-0.04997999966144562"/>
      </font>
    </dxf>
    <dxf>
      <font>
        <color theme="0"/>
      </font>
    </dxf>
    <dxf>
      <font>
        <strike val="0"/>
        <color theme="2"/>
      </font>
    </dxf>
    <dxf>
      <font>
        <color theme="1"/>
      </font>
      <fill>
        <patternFill>
          <fgColor theme="1"/>
          <bgColor theme="1"/>
        </patternFill>
      </fill>
    </dxf>
    <dxf>
      <font>
        <color theme="1"/>
      </font>
      <fill>
        <patternFill>
          <fgColor theme="1"/>
          <bgColor theme="1"/>
        </patternFill>
      </fill>
    </dxf>
    <dxf>
      <font>
        <color theme="1"/>
      </font>
      <fill>
        <patternFill>
          <fgColor theme="1"/>
          <bgColor theme="1"/>
        </patternFill>
      </fill>
    </dxf>
    <dxf>
      <font>
        <color theme="1"/>
      </font>
      <fill>
        <patternFill>
          <fgColor theme="1"/>
          <bgColor theme="1"/>
        </patternFill>
      </fill>
    </dxf>
    <dxf>
      <font>
        <strike val="0"/>
        <name val="Cambria"/>
        <color theme="1"/>
      </font>
      <fill>
        <patternFill>
          <fgColor indexed="64"/>
          <bgColor indexed="8"/>
        </patternFill>
      </fill>
    </dxf>
    <dxf>
      <font>
        <strike val="0"/>
        <color theme="2"/>
      </font>
    </dxf>
    <dxf>
      <font>
        <color theme="0" tint="-0.04997999966144562"/>
      </font>
    </dxf>
    <dxf>
      <font>
        <color theme="0" tint="-0.04997999966144562"/>
      </font>
    </dxf>
    <dxf>
      <font>
        <b/>
        <i val="0"/>
        <color auto="1"/>
      </font>
    </dxf>
    <dxf>
      <font>
        <b/>
        <i val="0"/>
        <color theme="1"/>
      </font>
    </dxf>
    <dxf>
      <font>
        <b/>
        <i val="0"/>
        <color auto="1"/>
      </font>
    </dxf>
    <dxf>
      <font>
        <color indexed="9"/>
      </font>
      <fill>
        <patternFill patternType="none">
          <bgColor indexed="65"/>
        </patternFill>
      </fill>
    </dxf>
    <dxf>
      <font>
        <b/>
        <i val="0"/>
      </font>
      <fill>
        <patternFill>
          <bgColor indexed="51"/>
        </patternFill>
      </fill>
      <border>
        <left style="thin"/>
        <right style="thin"/>
        <top style="thin"/>
        <bottom style="thin"/>
      </border>
    </dxf>
    <dxf>
      <font>
        <b/>
        <i val="0"/>
        <color theme="1"/>
      </font>
    </dxf>
    <dxf>
      <font>
        <b/>
        <i val="0"/>
        <color theme="1"/>
      </font>
    </dxf>
    <dxf>
      <font>
        <b/>
        <i val="0"/>
        <color theme="1"/>
      </font>
    </dxf>
    <dxf>
      <font>
        <b/>
        <i val="0"/>
        <color theme="1"/>
      </font>
    </dxf>
    <dxf>
      <font>
        <b/>
        <i val="0"/>
        <color theme="1"/>
      </font>
    </dxf>
    <dxf>
      <font>
        <b/>
        <i val="0"/>
        <color theme="1"/>
      </font>
    </dxf>
    <dxf>
      <font>
        <b/>
        <i val="0"/>
        <color theme="1"/>
      </font>
    </dxf>
    <dxf>
      <font>
        <b/>
        <i val="0"/>
        <color theme="1"/>
      </font>
    </dxf>
    <dxf>
      <font>
        <b/>
        <i val="0"/>
        <color theme="1"/>
      </font>
    </dxf>
    <dxf>
      <font>
        <b/>
        <i val="0"/>
        <color theme="1"/>
      </font>
      <border/>
    </dxf>
    <dxf>
      <font>
        <b/>
        <i val="0"/>
      </font>
      <fill>
        <patternFill>
          <bgColor rgb="FFFFCC00"/>
        </patternFill>
      </fill>
      <border>
        <left style="thin">
          <color rgb="FF000000"/>
        </left>
        <right style="thin">
          <color rgb="FF000000"/>
        </right>
        <top style="thin"/>
        <bottom style="thin">
          <color rgb="FF000000"/>
        </bottom>
      </border>
    </dxf>
    <dxf>
      <font>
        <color rgb="FFFFFFFF"/>
      </font>
      <fill>
        <patternFill patternType="none">
          <bgColor indexed="65"/>
        </patternFill>
      </fill>
      <border/>
    </dxf>
    <dxf>
      <font>
        <b/>
        <i val="0"/>
        <color auto="1"/>
      </font>
      <border/>
    </dxf>
    <dxf>
      <font>
        <color theme="0" tint="-0.04997999966144562"/>
      </font>
      <border/>
    </dxf>
    <dxf>
      <font>
        <strike val="0"/>
        <color theme="2"/>
      </font>
      <border/>
    </dxf>
    <dxf>
      <font>
        <strike val="0"/>
        <color theme="1"/>
      </font>
      <fill>
        <gradientFill degree="90">
          <stop position="0">
            <color theme="1"/>
          </stop>
          <stop position="1">
            <color theme="1"/>
          </stop>
        </gradientFill>
      </fill>
      <border/>
    </dxf>
    <dxf>
      <font>
        <color theme="1"/>
      </font>
      <fill>
        <patternFill>
          <fgColor theme="1"/>
          <bgColor theme="1"/>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25"/>
          <c:y val="-0.00425"/>
          <c:w val="0.85875"/>
          <c:h val="0.9895"/>
        </c:manualLayout>
      </c:layout>
      <c:lineChart>
        <c:grouping val="standard"/>
        <c:varyColors val="0"/>
        <c:ser>
          <c:idx val="0"/>
          <c:order val="0"/>
          <c:tx>
            <c:strRef>
              <c:f>Data!$B$1</c:f>
              <c:strCache>
                <c:ptCount val="1"/>
                <c:pt idx="0">
                  <c:v>ViconNet</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Data!$A$2:$A$15</c:f>
              <c:strCache/>
            </c:strRef>
          </c:cat>
          <c:val>
            <c:numRef>
              <c:f>Data!$B$2:$B$15</c:f>
              <c:numCache/>
            </c:numRef>
          </c:val>
          <c:smooth val="0"/>
        </c:ser>
        <c:ser>
          <c:idx val="1"/>
          <c:order val="1"/>
          <c:tx>
            <c:strRef>
              <c:f>Data!$C$1</c:f>
              <c:strCache>
                <c:ptCount val="1"/>
                <c:pt idx="0">
                  <c:v>MJPEG-H</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Data!$A$2:$A$15</c:f>
              <c:strCache/>
            </c:strRef>
          </c:cat>
          <c:val>
            <c:numRef>
              <c:f>Data!$C$2:$C$15</c:f>
              <c:numCache/>
            </c:numRef>
          </c:val>
          <c:smooth val="0"/>
        </c:ser>
        <c:ser>
          <c:idx val="2"/>
          <c:order val="2"/>
          <c:tx>
            <c:strRef>
              <c:f>Data!$D$1</c:f>
              <c:strCache>
                <c:ptCount val="1"/>
                <c:pt idx="0">
                  <c:v>MJPEG-M</c:v>
                </c:pt>
              </c:strCache>
            </c:strRef>
          </c:tx>
          <c:spPr>
            <a:ln w="25400">
              <a:solidFill>
                <a:srgbClr val="808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808080"/>
              </a:solidFill>
              <a:ln>
                <a:solidFill>
                  <a:srgbClr val="808000"/>
                </a:solidFill>
              </a:ln>
            </c:spPr>
          </c:marker>
          <c:cat>
            <c:strRef>
              <c:f>Data!$A$2:$A$15</c:f>
              <c:strCache/>
            </c:strRef>
          </c:cat>
          <c:val>
            <c:numRef>
              <c:f>Data!$D$2:$D$15</c:f>
              <c:numCache/>
            </c:numRef>
          </c:val>
          <c:smooth val="0"/>
        </c:ser>
        <c:ser>
          <c:idx val="3"/>
          <c:order val="3"/>
          <c:tx>
            <c:strRef>
              <c:f>Data!$E$1</c:f>
              <c:strCache>
                <c:ptCount val="1"/>
                <c:pt idx="0">
                  <c:v>MJPEG-L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Data!$A$2:$A$15</c:f>
              <c:strCache/>
            </c:strRef>
          </c:cat>
          <c:val>
            <c:numRef>
              <c:f>Data!$E$2:$E$15</c:f>
              <c:numCache/>
            </c:numRef>
          </c:val>
          <c:smooth val="0"/>
        </c:ser>
        <c:ser>
          <c:idx val="4"/>
          <c:order val="4"/>
          <c:tx>
            <c:strRef>
              <c:f>Data!$F$1</c:f>
              <c:strCache>
                <c:ptCount val="1"/>
                <c:pt idx="0">
                  <c:v>MPEG4-H</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9966"/>
              </a:solidFill>
              <a:ln>
                <a:solidFill>
                  <a:srgbClr val="33CCCC"/>
                </a:solidFill>
              </a:ln>
            </c:spPr>
          </c:marker>
          <c:cat>
            <c:strRef>
              <c:f>Data!$A$2:$A$15</c:f>
              <c:strCache/>
            </c:strRef>
          </c:cat>
          <c:val>
            <c:numRef>
              <c:f>Data!$F$2:$F$15</c:f>
              <c:numCache/>
            </c:numRef>
          </c:val>
          <c:smooth val="0"/>
        </c:ser>
        <c:ser>
          <c:idx val="5"/>
          <c:order val="5"/>
          <c:tx>
            <c:strRef>
              <c:f>Data!$G$1</c:f>
              <c:strCache>
                <c:ptCount val="1"/>
                <c:pt idx="0">
                  <c:v>MPEG4-M</c:v>
                </c:pt>
              </c:strCache>
            </c:strRef>
          </c:tx>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FF8080"/>
              </a:solidFill>
              <a:ln>
                <a:solidFill>
                  <a:srgbClr val="FF9900"/>
                </a:solidFill>
              </a:ln>
            </c:spPr>
          </c:marker>
          <c:cat>
            <c:strRef>
              <c:f>Data!$A$2:$A$15</c:f>
              <c:strCache/>
            </c:strRef>
          </c:cat>
          <c:val>
            <c:numRef>
              <c:f>Data!$G$2:$G$15</c:f>
              <c:numCache/>
            </c:numRef>
          </c:val>
          <c:smooth val="0"/>
        </c:ser>
        <c:ser>
          <c:idx val="6"/>
          <c:order val="6"/>
          <c:tx>
            <c:strRef>
              <c:f>Data!$H$1</c:f>
              <c:strCache>
                <c:ptCount val="1"/>
                <c:pt idx="0">
                  <c:v>MPEG4-L</c:v>
                </c:pt>
              </c:strCache>
            </c:strRef>
          </c:tx>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9999FF"/>
              </a:solidFill>
              <a:ln>
                <a:solidFill>
                  <a:srgbClr val="9999FF"/>
                </a:solidFill>
              </a:ln>
            </c:spPr>
          </c:marker>
          <c:cat>
            <c:strRef>
              <c:f>Data!$A$2:$A$15</c:f>
              <c:strCache/>
            </c:strRef>
          </c:cat>
          <c:val>
            <c:numRef>
              <c:f>Data!$H$2:$H$15</c:f>
              <c:numCache/>
            </c:numRef>
          </c:val>
          <c:smooth val="0"/>
        </c:ser>
        <c:ser>
          <c:idx val="7"/>
          <c:order val="7"/>
          <c:tx>
            <c:strRef>
              <c:f>Data!$I$1</c:f>
              <c:strCache>
                <c:ptCount val="1"/>
                <c:pt idx="0">
                  <c:v>H.264-H</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dot"/>
            <c:size val="7"/>
            <c:spPr>
              <a:solidFill>
                <a:srgbClr val="969696"/>
              </a:solidFill>
              <a:ln>
                <a:solidFill>
                  <a:srgbClr val="FF8080"/>
                </a:solidFill>
              </a:ln>
            </c:spPr>
          </c:marker>
          <c:cat>
            <c:strRef>
              <c:f>Data!$A$2:$A$15</c:f>
              <c:strCache/>
            </c:strRef>
          </c:cat>
          <c:val>
            <c:numRef>
              <c:f>Data!$I$2:$I$15</c:f>
              <c:numCache/>
            </c:numRef>
          </c:val>
          <c:smooth val="0"/>
        </c:ser>
        <c:ser>
          <c:idx val="8"/>
          <c:order val="8"/>
          <c:tx>
            <c:strRef>
              <c:f>Data!$J$1</c:f>
              <c:strCache>
                <c:ptCount val="1"/>
                <c:pt idx="0">
                  <c:v>H.264-M</c:v>
                </c:pt>
              </c:strCache>
            </c:strRef>
          </c:tx>
          <c:spPr>
            <a:ln w="25400">
              <a:solidFill>
                <a:srgbClr val="FFCC99"/>
              </a:solidFill>
            </a:ln>
          </c:spPr>
          <c:extLst>
            <c:ext xmlns:c14="http://schemas.microsoft.com/office/drawing/2007/8/2/chart" uri="{6F2FDCE9-48DA-4B69-8628-5D25D57E5C99}">
              <c14:invertSolidFillFmt>
                <c14:spPr>
                  <a:solidFill>
                    <a:srgbClr val="FFFFFF"/>
                  </a:solidFill>
                </c14:spPr>
              </c14:invertSolidFillFmt>
            </c:ext>
          </c:extLst>
          <c:marker>
            <c:symbol val="dash"/>
            <c:size val="7"/>
            <c:spPr>
              <a:solidFill>
                <a:srgbClr val="C0C0C0"/>
              </a:solidFill>
              <a:ln>
                <a:solidFill>
                  <a:srgbClr val="FFCC99"/>
                </a:solidFill>
              </a:ln>
            </c:spPr>
          </c:marker>
          <c:cat>
            <c:strRef>
              <c:f>Data!$A$2:$A$15</c:f>
              <c:strCache/>
            </c:strRef>
          </c:cat>
          <c:val>
            <c:numRef>
              <c:f>Data!$J$2:$J$15</c:f>
              <c:numCache/>
            </c:numRef>
          </c:val>
          <c:smooth val="0"/>
        </c:ser>
        <c:ser>
          <c:idx val="9"/>
          <c:order val="9"/>
          <c:tx>
            <c:strRef>
              <c:f>Data!$K$1</c:f>
              <c:strCache>
                <c:ptCount val="1"/>
                <c:pt idx="0">
                  <c:v>H.264-L</c:v>
                </c:pt>
              </c:strCache>
            </c:strRef>
          </c:tx>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C0C0C0"/>
              </a:solidFill>
              <a:ln>
                <a:solidFill>
                  <a:srgbClr val="9999FF"/>
                </a:solidFill>
              </a:ln>
            </c:spPr>
          </c:marker>
          <c:cat>
            <c:strRef>
              <c:f>Data!$A$2:$A$15</c:f>
              <c:strCache/>
            </c:strRef>
          </c:cat>
          <c:val>
            <c:numRef>
              <c:f>Data!$K$2:$K$15</c:f>
              <c:numCache/>
            </c:numRef>
          </c:val>
          <c:smooth val="0"/>
        </c:ser>
        <c:marker val="1"/>
        <c:axId val="59505200"/>
        <c:axId val="65784753"/>
      </c:lineChart>
      <c:catAx>
        <c:axId val="59505200"/>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65784753"/>
        <c:crosses val="autoZero"/>
        <c:auto val="1"/>
        <c:lblOffset val="100"/>
        <c:tickLblSkip val="1"/>
        <c:noMultiLvlLbl val="0"/>
      </c:catAx>
      <c:valAx>
        <c:axId val="6578475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9505200"/>
        <c:crossesAt val="1"/>
        <c:crossBetween val="between"/>
        <c:dispUnits/>
      </c:valAx>
      <c:spPr>
        <a:solidFill>
          <a:srgbClr val="FFFFFF"/>
        </a:solidFill>
        <a:ln w="3175">
          <a:noFill/>
        </a:ln>
      </c:spPr>
    </c:plotArea>
    <c:legend>
      <c:legendPos val="r"/>
      <c:layout>
        <c:manualLayout>
          <c:xMode val="edge"/>
          <c:yMode val="edge"/>
          <c:x val="0.86825"/>
          <c:y val="0.33"/>
          <c:w val="0.12925"/>
          <c:h val="0.3315"/>
        </c:manualLayout>
      </c:layout>
      <c:overlay val="0"/>
      <c:spPr>
        <a:noFill/>
        <a:ln w="3175">
          <a:noFill/>
        </a:ln>
      </c:spPr>
      <c:txPr>
        <a:bodyPr vert="horz" rot="0"/>
        <a:lstStyle/>
        <a:p>
          <a:pPr>
            <a:defRPr lang="en-US" cap="none" sz="77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6.png" /><Relationship Id="rId3" Type="http://schemas.openxmlformats.org/officeDocument/2006/relationships/image" Target="../media/image5.png" /><Relationship Id="rId4" Type="http://schemas.openxmlformats.org/officeDocument/2006/relationships/image" Target="../media/image4.png" /><Relationship Id="rId5"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6.png" /><Relationship Id="rId3" Type="http://schemas.openxmlformats.org/officeDocument/2006/relationships/image" Target="../media/image5.png" /><Relationship Id="rId4" Type="http://schemas.openxmlformats.org/officeDocument/2006/relationships/image" Target="../media/image4.png" /><Relationship Id="rId5"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114300</xdr:rowOff>
    </xdr:from>
    <xdr:to>
      <xdr:col>1</xdr:col>
      <xdr:colOff>828675</xdr:colOff>
      <xdr:row>27</xdr:row>
      <xdr:rowOff>133350</xdr:rowOff>
    </xdr:to>
    <xdr:sp>
      <xdr:nvSpPr>
        <xdr:cNvPr id="1" name="Up Arrow Callout 1"/>
        <xdr:cNvSpPr>
          <a:spLocks/>
        </xdr:cNvSpPr>
      </xdr:nvSpPr>
      <xdr:spPr>
        <a:xfrm>
          <a:off x="0" y="3724275"/>
          <a:ext cx="828675" cy="1990725"/>
        </a:xfrm>
        <a:prstGeom prst="upArrowCallout">
          <a:avLst>
            <a:gd name="adj1" fmla="val -14976"/>
            <a:gd name="adj2" fmla="val -40458"/>
          </a:avLst>
        </a:prstGeom>
        <a:solidFill>
          <a:srgbClr val="4F81BD"/>
        </a:solidFill>
        <a:ln w="25400" cmpd="sng">
          <a:solidFill>
            <a:srgbClr val="385D8A"/>
          </a:solidFill>
          <a:headEnd type="none"/>
          <a:tailEnd type="none"/>
        </a:ln>
      </xdr:spPr>
      <xdr:txBody>
        <a:bodyPr vertOverflow="clip" wrap="square"/>
        <a:p>
          <a:pPr algn="ctr">
            <a:defRPr/>
          </a:pPr>
          <a:r>
            <a:rPr lang="en-US" cap="none" sz="1400" b="1" i="0" u="none" baseline="0">
              <a:solidFill>
                <a:srgbClr val="FFFFFF"/>
              </a:solidFill>
            </a:rPr>
            <a:t>1
</a:t>
          </a:r>
          <a:r>
            <a:rPr lang="en-US" cap="none" sz="900" b="0" i="0" u="none" baseline="0">
              <a:solidFill>
                <a:srgbClr val="FFFFFF"/>
              </a:solidFill>
              <a:latin typeface="Calibri"/>
              <a:ea typeface="Calibri"/>
              <a:cs typeface="Calibri"/>
            </a:rPr>
            <a:t>Enter</a:t>
          </a:r>
          <a:r>
            <a:rPr lang="en-US" cap="none" sz="900" b="0" i="0" u="none" baseline="0">
              <a:solidFill>
                <a:srgbClr val="FFFFFF"/>
              </a:solidFill>
              <a:latin typeface="Calibri"/>
              <a:ea typeface="Calibri"/>
              <a:cs typeface="Calibri"/>
            </a:rPr>
            <a:t> the number of cameras
</a:t>
          </a:r>
          <a:r>
            <a:rPr lang="en-US" cap="none" sz="900" b="0" i="0" u="none" baseline="0">
              <a:solidFill>
                <a:srgbClr val="FFFFFF"/>
              </a:solidFill>
              <a:latin typeface="Calibri"/>
              <a:ea typeface="Calibri"/>
              <a:cs typeface="Calibri"/>
            </a:rPr>
            <a:t>
</a:t>
          </a:r>
          <a:r>
            <a:rPr lang="en-US" cap="none" sz="900" b="0" i="0" u="none" baseline="0">
              <a:solidFill>
                <a:srgbClr val="FFFFFF"/>
              </a:solidFill>
              <a:latin typeface="Calibri"/>
              <a:ea typeface="Calibri"/>
              <a:cs typeface="Calibri"/>
            </a:rPr>
            <a:t>Enter the number of microphones</a:t>
          </a:r>
        </a:p>
      </xdr:txBody>
    </xdr:sp>
    <xdr:clientData/>
  </xdr:twoCellAnchor>
  <xdr:twoCellAnchor>
    <xdr:from>
      <xdr:col>2</xdr:col>
      <xdr:colOff>47625</xdr:colOff>
      <xdr:row>17</xdr:row>
      <xdr:rowOff>114300</xdr:rowOff>
    </xdr:from>
    <xdr:to>
      <xdr:col>2</xdr:col>
      <xdr:colOff>1447800</xdr:colOff>
      <xdr:row>27</xdr:row>
      <xdr:rowOff>142875</xdr:rowOff>
    </xdr:to>
    <xdr:sp>
      <xdr:nvSpPr>
        <xdr:cNvPr id="2" name="Up Arrow Callout 2"/>
        <xdr:cNvSpPr>
          <a:spLocks/>
        </xdr:cNvSpPr>
      </xdr:nvSpPr>
      <xdr:spPr>
        <a:xfrm>
          <a:off x="914400" y="3724275"/>
          <a:ext cx="1400175" cy="2000250"/>
        </a:xfrm>
        <a:prstGeom prst="upArrowCallout">
          <a:avLst>
            <a:gd name="adj1" fmla="val -14976"/>
            <a:gd name="adj2" fmla="val -33143"/>
          </a:avLst>
        </a:prstGeom>
        <a:solidFill>
          <a:srgbClr val="4F81BD"/>
        </a:solidFill>
        <a:ln w="25400" cmpd="sng">
          <a:solidFill>
            <a:srgbClr val="385D8A"/>
          </a:solidFill>
          <a:headEnd type="none"/>
          <a:tailEnd type="none"/>
        </a:ln>
      </xdr:spPr>
      <xdr:txBody>
        <a:bodyPr vertOverflow="clip" wrap="square"/>
        <a:p>
          <a:pPr algn="ctr">
            <a:defRPr/>
          </a:pPr>
          <a:r>
            <a:rPr lang="en-US" cap="none" sz="1400" b="1" i="0" u="none" baseline="0">
              <a:solidFill>
                <a:srgbClr val="FFFFFF"/>
              </a:solidFill>
            </a:rPr>
            <a:t>2
</a:t>
          </a:r>
          <a:r>
            <a:rPr lang="en-US" cap="none" sz="900" b="0" i="0" u="none" baseline="0">
              <a:solidFill>
                <a:srgbClr val="FFFFFF"/>
              </a:solidFill>
              <a:latin typeface="Calibri"/>
              <a:ea typeface="Calibri"/>
              <a:cs typeface="Calibri"/>
            </a:rPr>
            <a:t>Select the camera</a:t>
          </a:r>
          <a:r>
            <a:rPr lang="en-US" cap="none" sz="900" b="0" i="0" u="none" baseline="0">
              <a:solidFill>
                <a:srgbClr val="FFFFFF"/>
              </a:solidFill>
              <a:latin typeface="Calibri"/>
              <a:ea typeface="Calibri"/>
              <a:cs typeface="Calibri"/>
            </a:rPr>
            <a:t> resolution
</a:t>
          </a:r>
          <a:r>
            <a:rPr lang="en-US" cap="none" sz="900" b="0" i="0" u="none" baseline="0">
              <a:solidFill>
                <a:srgbClr val="FFFFFF"/>
              </a:solidFill>
              <a:latin typeface="Calibri"/>
              <a:ea typeface="Calibri"/>
              <a:cs typeface="Calibri"/>
            </a:rPr>
            <a:t>
</a:t>
          </a:r>
        </a:p>
      </xdr:txBody>
    </xdr:sp>
    <xdr:clientData/>
  </xdr:twoCellAnchor>
  <xdr:twoCellAnchor>
    <xdr:from>
      <xdr:col>3</xdr:col>
      <xdr:colOff>38100</xdr:colOff>
      <xdr:row>17</xdr:row>
      <xdr:rowOff>114300</xdr:rowOff>
    </xdr:from>
    <xdr:to>
      <xdr:col>3</xdr:col>
      <xdr:colOff>1000125</xdr:colOff>
      <xdr:row>27</xdr:row>
      <xdr:rowOff>161925</xdr:rowOff>
    </xdr:to>
    <xdr:sp>
      <xdr:nvSpPr>
        <xdr:cNvPr id="3" name="Up Arrow Callout 3"/>
        <xdr:cNvSpPr>
          <a:spLocks/>
        </xdr:cNvSpPr>
      </xdr:nvSpPr>
      <xdr:spPr>
        <a:xfrm>
          <a:off x="2390775" y="3724275"/>
          <a:ext cx="962025" cy="2019300"/>
        </a:xfrm>
        <a:prstGeom prst="upArrowCallout">
          <a:avLst>
            <a:gd name="adj1" fmla="val -14976"/>
            <a:gd name="adj2" fmla="val -38523"/>
          </a:avLst>
        </a:prstGeom>
        <a:solidFill>
          <a:srgbClr val="4F81BD"/>
        </a:solidFill>
        <a:ln w="25400" cmpd="sng">
          <a:solidFill>
            <a:srgbClr val="385D8A"/>
          </a:solidFill>
          <a:headEnd type="none"/>
          <a:tailEnd type="none"/>
        </a:ln>
      </xdr:spPr>
      <xdr:txBody>
        <a:bodyPr vertOverflow="clip" wrap="square"/>
        <a:p>
          <a:pPr algn="ctr">
            <a:defRPr/>
          </a:pPr>
          <a:r>
            <a:rPr lang="en-US" cap="none" sz="1400" b="1" i="0" u="none" baseline="0">
              <a:solidFill>
                <a:srgbClr val="FFFFFF"/>
              </a:solidFill>
            </a:rPr>
            <a:t>3
</a:t>
          </a:r>
          <a:r>
            <a:rPr lang="en-US" cap="none" sz="900" b="0" i="0" u="none" baseline="0">
              <a:solidFill>
                <a:srgbClr val="FFFFFF"/>
              </a:solidFill>
              <a:latin typeface="Calibri"/>
              <a:ea typeface="Calibri"/>
              <a:cs typeface="Calibri"/>
            </a:rPr>
            <a:t>Select</a:t>
          </a:r>
          <a:r>
            <a:rPr lang="en-US" cap="none" sz="900" b="0" i="0" u="none" baseline="0">
              <a:solidFill>
                <a:srgbClr val="FFFFFF"/>
              </a:solidFill>
              <a:latin typeface="Calibri"/>
              <a:ea typeface="Calibri"/>
              <a:cs typeface="Calibri"/>
            </a:rPr>
            <a:t> the type of  compression
</a:t>
          </a:r>
          <a:r>
            <a:rPr lang="en-US" cap="none" sz="900" b="0" i="0" u="none" baseline="0">
              <a:solidFill>
                <a:srgbClr val="FFFFFF"/>
              </a:solidFill>
              <a:latin typeface="Calibri"/>
              <a:ea typeface="Calibri"/>
              <a:cs typeface="Calibri"/>
            </a:rPr>
            <a:t>
</a:t>
          </a:r>
          <a:r>
            <a:rPr lang="en-US" cap="none" sz="900" b="0" i="0" u="none" baseline="0">
              <a:solidFill>
                <a:srgbClr val="FFFFFF"/>
              </a:solidFill>
              <a:latin typeface="Calibri"/>
              <a:ea typeface="Calibri"/>
              <a:cs typeface="Calibri"/>
            </a:rPr>
            <a:t>H- High Quality
</a:t>
          </a:r>
          <a:r>
            <a:rPr lang="en-US" cap="none" sz="900" b="0" i="0" u="none" baseline="0">
              <a:solidFill>
                <a:srgbClr val="FFFFFF"/>
              </a:solidFill>
              <a:latin typeface="Calibri"/>
              <a:ea typeface="Calibri"/>
              <a:cs typeface="Calibri"/>
            </a:rPr>
            <a:t>M - Medium
</a:t>
          </a:r>
          <a:r>
            <a:rPr lang="en-US" cap="none" sz="900" b="0" i="0" u="none" baseline="0">
              <a:solidFill>
                <a:srgbClr val="FFFFFF"/>
              </a:solidFill>
              <a:latin typeface="Calibri"/>
              <a:ea typeface="Calibri"/>
              <a:cs typeface="Calibri"/>
            </a:rPr>
            <a:t>L - Low Quality</a:t>
          </a:r>
        </a:p>
      </xdr:txBody>
    </xdr:sp>
    <xdr:clientData/>
  </xdr:twoCellAnchor>
  <xdr:twoCellAnchor>
    <xdr:from>
      <xdr:col>4</xdr:col>
      <xdr:colOff>28575</xdr:colOff>
      <xdr:row>17</xdr:row>
      <xdr:rowOff>104775</xdr:rowOff>
    </xdr:from>
    <xdr:to>
      <xdr:col>5</xdr:col>
      <xdr:colOff>333375</xdr:colOff>
      <xdr:row>27</xdr:row>
      <xdr:rowOff>161925</xdr:rowOff>
    </xdr:to>
    <xdr:sp>
      <xdr:nvSpPr>
        <xdr:cNvPr id="4" name="Up Arrow Callout 4"/>
        <xdr:cNvSpPr>
          <a:spLocks/>
        </xdr:cNvSpPr>
      </xdr:nvSpPr>
      <xdr:spPr>
        <a:xfrm>
          <a:off x="3438525" y="3714750"/>
          <a:ext cx="676275" cy="2028825"/>
        </a:xfrm>
        <a:prstGeom prst="upArrowCallout">
          <a:avLst>
            <a:gd name="adj1" fmla="val -14976"/>
            <a:gd name="adj2" fmla="val -41967"/>
          </a:avLst>
        </a:prstGeom>
        <a:solidFill>
          <a:srgbClr val="4F81BD"/>
        </a:solidFill>
        <a:ln w="25400" cmpd="sng">
          <a:solidFill>
            <a:srgbClr val="385D8A"/>
          </a:solidFill>
          <a:headEnd type="none"/>
          <a:tailEnd type="none"/>
        </a:ln>
      </xdr:spPr>
      <xdr:txBody>
        <a:bodyPr vertOverflow="clip" wrap="square"/>
        <a:p>
          <a:pPr algn="ctr">
            <a:defRPr/>
          </a:pPr>
          <a:r>
            <a:rPr lang="en-US" cap="none" sz="1400" b="1" i="0" u="none" baseline="0">
              <a:solidFill>
                <a:srgbClr val="FFFFFF"/>
              </a:solidFill>
            </a:rPr>
            <a:t>4
</a:t>
          </a:r>
          <a:r>
            <a:rPr lang="en-US" cap="none" sz="900" b="0" i="0" u="none" baseline="0">
              <a:solidFill>
                <a:srgbClr val="FFFFFF"/>
              </a:solidFill>
              <a:latin typeface="Calibri"/>
              <a:ea typeface="Calibri"/>
              <a:cs typeface="Calibri"/>
            </a:rPr>
            <a:t>Enter</a:t>
          </a:r>
          <a:r>
            <a:rPr lang="en-US" cap="none" sz="900" b="0" i="0" u="none" baseline="0">
              <a:solidFill>
                <a:srgbClr val="FFFFFF"/>
              </a:solidFill>
              <a:latin typeface="Calibri"/>
              <a:ea typeface="Calibri"/>
              <a:cs typeface="Calibri"/>
            </a:rPr>
            <a:t> recording frame rate (FPS) and the number of days</a:t>
          </a:r>
        </a:p>
      </xdr:txBody>
    </xdr:sp>
    <xdr:clientData/>
  </xdr:twoCellAnchor>
  <xdr:twoCellAnchor>
    <xdr:from>
      <xdr:col>6</xdr:col>
      <xdr:colOff>47625</xdr:colOff>
      <xdr:row>17</xdr:row>
      <xdr:rowOff>95250</xdr:rowOff>
    </xdr:from>
    <xdr:to>
      <xdr:col>6</xdr:col>
      <xdr:colOff>1495425</xdr:colOff>
      <xdr:row>27</xdr:row>
      <xdr:rowOff>152400</xdr:rowOff>
    </xdr:to>
    <xdr:sp>
      <xdr:nvSpPr>
        <xdr:cNvPr id="5" name="Up Arrow Callout 5"/>
        <xdr:cNvSpPr>
          <a:spLocks/>
        </xdr:cNvSpPr>
      </xdr:nvSpPr>
      <xdr:spPr>
        <a:xfrm>
          <a:off x="4210050" y="3705225"/>
          <a:ext cx="1447800" cy="2028825"/>
        </a:xfrm>
        <a:prstGeom prst="upArrowCallout">
          <a:avLst>
            <a:gd name="adj1" fmla="val -14976"/>
            <a:gd name="adj2" fmla="val -32805"/>
          </a:avLst>
        </a:prstGeom>
        <a:solidFill>
          <a:srgbClr val="4F81BD"/>
        </a:solidFill>
        <a:ln w="25400" cmpd="sng">
          <a:solidFill>
            <a:srgbClr val="385D8A"/>
          </a:solidFill>
          <a:headEnd type="none"/>
          <a:tailEnd type="none"/>
        </a:ln>
      </xdr:spPr>
      <xdr:txBody>
        <a:bodyPr vertOverflow="clip" wrap="square"/>
        <a:p>
          <a:pPr algn="ctr">
            <a:defRPr/>
          </a:pPr>
          <a:r>
            <a:rPr lang="en-US" cap="none" sz="1400" b="1" i="0" u="none" baseline="0">
              <a:solidFill>
                <a:srgbClr val="FFFFFF"/>
              </a:solidFill>
            </a:rPr>
            <a:t>5
</a:t>
          </a:r>
          <a:r>
            <a:rPr lang="en-US" cap="none" sz="900" b="0" i="0" u="none" baseline="0">
              <a:solidFill>
                <a:srgbClr val="FFFFFF"/>
              </a:solidFill>
              <a:latin typeface="Calibri"/>
              <a:ea typeface="Calibri"/>
              <a:cs typeface="Calibri"/>
            </a:rPr>
            <a:t>Select</a:t>
          </a:r>
          <a:r>
            <a:rPr lang="en-US" cap="none" sz="900" b="0" i="0" u="none" baseline="0">
              <a:solidFill>
                <a:srgbClr val="FFFFFF"/>
              </a:solidFill>
              <a:latin typeface="Calibri"/>
              <a:ea typeface="Calibri"/>
              <a:cs typeface="Calibri"/>
            </a:rPr>
            <a:t> the type of scene that the camera is monitoring. Complex environments with high motion  will reduce the amount of compression attainable</a:t>
          </a:r>
        </a:p>
      </xdr:txBody>
    </xdr:sp>
    <xdr:clientData/>
  </xdr:twoCellAnchor>
  <xdr:twoCellAnchor>
    <xdr:from>
      <xdr:col>7</xdr:col>
      <xdr:colOff>342900</xdr:colOff>
      <xdr:row>17</xdr:row>
      <xdr:rowOff>85725</xdr:rowOff>
    </xdr:from>
    <xdr:to>
      <xdr:col>7</xdr:col>
      <xdr:colOff>1219200</xdr:colOff>
      <xdr:row>27</xdr:row>
      <xdr:rowOff>142875</xdr:rowOff>
    </xdr:to>
    <xdr:sp>
      <xdr:nvSpPr>
        <xdr:cNvPr id="6" name="Up Arrow Callout 6"/>
        <xdr:cNvSpPr>
          <a:spLocks/>
        </xdr:cNvSpPr>
      </xdr:nvSpPr>
      <xdr:spPr>
        <a:xfrm>
          <a:off x="6067425" y="3695700"/>
          <a:ext cx="876300" cy="2028825"/>
        </a:xfrm>
        <a:prstGeom prst="upArrowCallout">
          <a:avLst>
            <a:gd name="adj1" fmla="val -14976"/>
            <a:gd name="adj2" fmla="val -40087"/>
          </a:avLst>
        </a:prstGeom>
        <a:solidFill>
          <a:srgbClr val="4F81BD"/>
        </a:solidFill>
        <a:ln w="25400" cmpd="sng">
          <a:solidFill>
            <a:srgbClr val="385D8A"/>
          </a:solidFill>
          <a:headEnd type="none"/>
          <a:tailEnd type="none"/>
        </a:ln>
      </xdr:spPr>
      <xdr:txBody>
        <a:bodyPr vertOverflow="clip" wrap="square"/>
        <a:p>
          <a:pPr algn="ctr">
            <a:defRPr/>
          </a:pPr>
          <a:r>
            <a:rPr lang="en-US" cap="none" sz="1400" b="1" i="0" u="none" baseline="0">
              <a:solidFill>
                <a:srgbClr val="FFFFFF"/>
              </a:solidFill>
            </a:rPr>
            <a:t>6
</a:t>
          </a:r>
          <a:r>
            <a:rPr lang="en-US" cap="none" sz="900" b="0" i="0" u="none" baseline="0">
              <a:solidFill>
                <a:srgbClr val="FFFFFF"/>
              </a:solidFill>
              <a:latin typeface="Calibri"/>
              <a:ea typeface="Calibri"/>
              <a:cs typeface="Calibri"/>
            </a:rPr>
            <a:t>Select</a:t>
          </a:r>
          <a:r>
            <a:rPr lang="en-US" cap="none" sz="900" b="0" i="0" u="none" baseline="0">
              <a:solidFill>
                <a:srgbClr val="FFFFFF"/>
              </a:solidFill>
              <a:latin typeface="Calibri"/>
              <a:ea typeface="Calibri"/>
              <a:cs typeface="Calibri"/>
            </a:rPr>
            <a:t> </a:t>
          </a:r>
          <a:r>
            <a:rPr lang="en-US" cap="none" sz="900" b="0" i="0" u="none" baseline="0">
              <a:solidFill>
                <a:srgbClr val="FFFFFF"/>
              </a:solidFill>
              <a:latin typeface="Calibri"/>
              <a:ea typeface="Calibri"/>
              <a:cs typeface="Calibri"/>
            </a:rPr>
            <a:t>the percentage of day that the cameras  / mics</a:t>
          </a:r>
          <a:r>
            <a:rPr lang="en-US" cap="none" sz="900" b="0" i="0" u="none" baseline="0">
              <a:solidFill>
                <a:srgbClr val="FFFFFF"/>
              </a:solidFill>
              <a:latin typeface="Calibri"/>
              <a:ea typeface="Calibri"/>
              <a:cs typeface="Calibri"/>
            </a:rPr>
            <a:t> </a:t>
          </a:r>
          <a:r>
            <a:rPr lang="en-US" cap="none" sz="900" b="0" i="0" u="none" baseline="0">
              <a:solidFill>
                <a:srgbClr val="FFFFFF"/>
              </a:solidFill>
              <a:latin typeface="Calibri"/>
              <a:ea typeface="Calibri"/>
              <a:cs typeface="Calibri"/>
            </a:rPr>
            <a:t>are expected to record</a:t>
          </a:r>
        </a:p>
      </xdr:txBody>
    </xdr:sp>
    <xdr:clientData/>
  </xdr:twoCellAnchor>
  <xdr:twoCellAnchor>
    <xdr:from>
      <xdr:col>9</xdr:col>
      <xdr:colOff>66675</xdr:colOff>
      <xdr:row>21</xdr:row>
      <xdr:rowOff>19050</xdr:rowOff>
    </xdr:from>
    <xdr:to>
      <xdr:col>10</xdr:col>
      <xdr:colOff>1000125</xdr:colOff>
      <xdr:row>25</xdr:row>
      <xdr:rowOff>95250</xdr:rowOff>
    </xdr:to>
    <xdr:sp>
      <xdr:nvSpPr>
        <xdr:cNvPr id="7" name="Up Arrow Callout 6"/>
        <xdr:cNvSpPr>
          <a:spLocks/>
        </xdr:cNvSpPr>
      </xdr:nvSpPr>
      <xdr:spPr>
        <a:xfrm rot="5400000">
          <a:off x="7629525" y="4419600"/>
          <a:ext cx="1990725" cy="923925"/>
        </a:xfrm>
        <a:prstGeom prst="upArrowCallout">
          <a:avLst>
            <a:gd name="adj1" fmla="val -14976"/>
            <a:gd name="adj2" fmla="val -39592"/>
          </a:avLst>
        </a:prstGeom>
        <a:solidFill>
          <a:srgbClr val="FFC000"/>
        </a:solidFill>
        <a:ln w="25400" cmpd="sng">
          <a:noFill/>
        </a:ln>
      </xdr:spPr>
      <xdr:txBody>
        <a:bodyPr vertOverflow="clip" wrap="square" lIns="45720" tIns="32004" rIns="45720" bIns="0" anchor="ctr"/>
        <a:p>
          <a:pPr algn="ctr">
            <a:defRPr/>
          </a:pPr>
          <a:r>
            <a:rPr lang="en-US" cap="none" sz="1400" b="1" i="0" u="none" baseline="0">
              <a:solidFill>
                <a:srgbClr val="000000"/>
              </a:solidFill>
            </a:rPr>
            <a:t>NVRs
</a:t>
          </a:r>
          <a:r>
            <a:rPr lang="en-US" cap="none" sz="900" b="1" i="0" u="none" baseline="0">
              <a:solidFill>
                <a:srgbClr val="000000"/>
              </a:solidFill>
              <a:latin typeface="Calibri"/>
              <a:ea typeface="Calibri"/>
              <a:cs typeface="Calibri"/>
            </a:rPr>
            <a:t>This is the estimated number of NVRs required for the cameras entered</a:t>
          </a:r>
        </a:p>
      </xdr:txBody>
    </xdr:sp>
    <xdr:clientData/>
  </xdr:twoCellAnchor>
  <xdr:twoCellAnchor editAs="oneCell">
    <xdr:from>
      <xdr:col>11</xdr:col>
      <xdr:colOff>1047750</xdr:colOff>
      <xdr:row>19</xdr:row>
      <xdr:rowOff>19050</xdr:rowOff>
    </xdr:from>
    <xdr:to>
      <xdr:col>12</xdr:col>
      <xdr:colOff>1114425</xdr:colOff>
      <xdr:row>21</xdr:row>
      <xdr:rowOff>76200</xdr:rowOff>
    </xdr:to>
    <xdr:pic>
      <xdr:nvPicPr>
        <xdr:cNvPr id="8" name="Picture 12"/>
        <xdr:cNvPicPr preferRelativeResize="1">
          <a:picLocks noChangeAspect="1"/>
        </xdr:cNvPicPr>
      </xdr:nvPicPr>
      <xdr:blipFill>
        <a:blip r:embed="rId1"/>
        <a:stretch>
          <a:fillRect/>
        </a:stretch>
      </xdr:blipFill>
      <xdr:spPr>
        <a:xfrm>
          <a:off x="10725150" y="4019550"/>
          <a:ext cx="1343025" cy="457200"/>
        </a:xfrm>
        <a:prstGeom prst="rect">
          <a:avLst/>
        </a:prstGeom>
        <a:noFill/>
        <a:ln w="9525" cmpd="sng">
          <a:noFill/>
        </a:ln>
      </xdr:spPr>
    </xdr:pic>
    <xdr:clientData/>
  </xdr:twoCellAnchor>
  <xdr:twoCellAnchor>
    <xdr:from>
      <xdr:col>1</xdr:col>
      <xdr:colOff>514350</xdr:colOff>
      <xdr:row>28</xdr:row>
      <xdr:rowOff>57150</xdr:rowOff>
    </xdr:from>
    <xdr:to>
      <xdr:col>12</xdr:col>
      <xdr:colOff>1114425</xdr:colOff>
      <xdr:row>32</xdr:row>
      <xdr:rowOff>57150</xdr:rowOff>
    </xdr:to>
    <xdr:sp>
      <xdr:nvSpPr>
        <xdr:cNvPr id="9" name="TextBox 9"/>
        <xdr:cNvSpPr txBox="1">
          <a:spLocks noChangeArrowheads="1"/>
        </xdr:cNvSpPr>
      </xdr:nvSpPr>
      <xdr:spPr>
        <a:xfrm>
          <a:off x="514350" y="5838825"/>
          <a:ext cx="11553825" cy="819150"/>
        </a:xfrm>
        <a:prstGeom prst="rect">
          <a:avLst/>
        </a:prstGeom>
        <a:solidFill>
          <a:srgbClr val="FFFF00"/>
        </a:solidFill>
        <a:ln w="9525" cmpd="sng">
          <a:solidFill>
            <a:srgbClr val="BCBCBC"/>
          </a:solidFill>
          <a:headEnd type="none"/>
          <a:tailEnd type="none"/>
        </a:ln>
      </xdr:spPr>
      <xdr:txBody>
        <a:bodyPr vertOverflow="clip" wrap="square"/>
        <a:p>
          <a:pPr algn="l">
            <a:defRPr/>
          </a:pPr>
          <a:r>
            <a:rPr lang="en-US" cap="none" sz="1100" b="1" i="1" u="none" baseline="0">
              <a:solidFill>
                <a:srgbClr val="000000"/>
              </a:solidFill>
              <a:latin typeface="Calibri"/>
              <a:ea typeface="Calibri"/>
              <a:cs typeface="Calibri"/>
            </a:rPr>
            <a:t>Storage Calculator Disclaimer:
</a:t>
          </a:r>
          <a:r>
            <a:rPr lang="en-US" cap="none" sz="1100" b="1" i="1" u="none" baseline="0">
              <a:solidFill>
                <a:srgbClr val="000000"/>
              </a:solidFill>
              <a:latin typeface="Calibri"/>
              <a:ea typeface="Calibri"/>
              <a:cs typeface="Calibri"/>
            </a:rPr>
            <a:t>Storage calculations are an estimate of required storage capacity based on several assumptions that effect the total storage needed for a specific situation.  This storage calculator was created to help make the best estimate possible based on those assumptions.  However, due to the inaccurate nature of these assumptions and their potential impact on the storage needed, Vicon takes no responsibility for any inaccuracies or shortfalls in necessary storage.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523875</xdr:colOff>
      <xdr:row>25</xdr:row>
      <xdr:rowOff>9525</xdr:rowOff>
    </xdr:from>
    <xdr:to>
      <xdr:col>15</xdr:col>
      <xdr:colOff>352425</xdr:colOff>
      <xdr:row>30</xdr:row>
      <xdr:rowOff>76200</xdr:rowOff>
    </xdr:to>
    <xdr:sp>
      <xdr:nvSpPr>
        <xdr:cNvPr id="1" name="Rectangle 59"/>
        <xdr:cNvSpPr>
          <a:spLocks/>
        </xdr:cNvSpPr>
      </xdr:nvSpPr>
      <xdr:spPr>
        <a:xfrm>
          <a:off x="9344025" y="6562725"/>
          <a:ext cx="1762125" cy="106680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342900</xdr:colOff>
      <xdr:row>24</xdr:row>
      <xdr:rowOff>161925</xdr:rowOff>
    </xdr:from>
    <xdr:to>
      <xdr:col>10</xdr:col>
      <xdr:colOff>600075</xdr:colOff>
      <xdr:row>30</xdr:row>
      <xdr:rowOff>28575</xdr:rowOff>
    </xdr:to>
    <xdr:grpSp>
      <xdr:nvGrpSpPr>
        <xdr:cNvPr id="2" name="Group 5"/>
        <xdr:cNvGrpSpPr>
          <a:grpSpLocks/>
        </xdr:cNvGrpSpPr>
      </xdr:nvGrpSpPr>
      <xdr:grpSpPr>
        <a:xfrm>
          <a:off x="6962775" y="6515100"/>
          <a:ext cx="1695450" cy="1066800"/>
          <a:chOff x="7023100" y="6197600"/>
          <a:chExt cx="1689100" cy="1079500"/>
        </a:xfrm>
        <a:solidFill>
          <a:srgbClr val="FFFFFF"/>
        </a:solidFill>
      </xdr:grpSpPr>
      <xdr:sp>
        <xdr:nvSpPr>
          <xdr:cNvPr id="3" name="Rectangle 53"/>
          <xdr:cNvSpPr>
            <a:spLocks/>
          </xdr:cNvSpPr>
        </xdr:nvSpPr>
        <xdr:spPr>
          <a:xfrm>
            <a:off x="7023100" y="6207316"/>
            <a:ext cx="787543" cy="472281"/>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 name="Rectangle 54"/>
          <xdr:cNvSpPr>
            <a:spLocks/>
          </xdr:cNvSpPr>
        </xdr:nvSpPr>
        <xdr:spPr>
          <a:xfrm>
            <a:off x="7933947" y="6197600"/>
            <a:ext cx="768541" cy="481997"/>
          </a:xfrm>
          <a:prstGeom prst="rect">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 name="Rectangle 56"/>
          <xdr:cNvSpPr>
            <a:spLocks/>
          </xdr:cNvSpPr>
        </xdr:nvSpPr>
        <xdr:spPr>
          <a:xfrm>
            <a:off x="7952950" y="6795103"/>
            <a:ext cx="759250" cy="481997"/>
          </a:xfrm>
          <a:prstGeom prst="rect">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 name="Rectangle 57"/>
          <xdr:cNvSpPr>
            <a:spLocks/>
          </xdr:cNvSpPr>
        </xdr:nvSpPr>
        <xdr:spPr>
          <a:xfrm>
            <a:off x="7023100" y="6766227"/>
            <a:ext cx="759250" cy="481997"/>
          </a:xfrm>
          <a:prstGeom prst="rect">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16</xdr:col>
      <xdr:colOff>409575</xdr:colOff>
      <xdr:row>24</xdr:row>
      <xdr:rowOff>114300</xdr:rowOff>
    </xdr:from>
    <xdr:to>
      <xdr:col>19</xdr:col>
      <xdr:colOff>238125</xdr:colOff>
      <xdr:row>30</xdr:row>
      <xdr:rowOff>0</xdr:rowOff>
    </xdr:to>
    <xdr:grpSp>
      <xdr:nvGrpSpPr>
        <xdr:cNvPr id="7" name="Group 9"/>
        <xdr:cNvGrpSpPr>
          <a:grpSpLocks/>
        </xdr:cNvGrpSpPr>
      </xdr:nvGrpSpPr>
      <xdr:grpSpPr>
        <a:xfrm>
          <a:off x="11953875" y="6467475"/>
          <a:ext cx="2066925" cy="1085850"/>
          <a:chOff x="11957050" y="6108700"/>
          <a:chExt cx="2057400" cy="1104900"/>
        </a:xfrm>
        <a:solidFill>
          <a:srgbClr val="FFFFFF"/>
        </a:solidFill>
      </xdr:grpSpPr>
      <xdr:sp>
        <xdr:nvSpPr>
          <xdr:cNvPr id="8" name="Rectangle 60"/>
          <xdr:cNvSpPr>
            <a:spLocks/>
          </xdr:cNvSpPr>
        </xdr:nvSpPr>
        <xdr:spPr>
          <a:xfrm>
            <a:off x="12525921" y="6108700"/>
            <a:ext cx="407880" cy="232581"/>
          </a:xfrm>
          <a:prstGeom prst="rect">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 name="Rectangle 62"/>
          <xdr:cNvSpPr>
            <a:spLocks/>
          </xdr:cNvSpPr>
        </xdr:nvSpPr>
        <xdr:spPr>
          <a:xfrm>
            <a:off x="12450312" y="6350949"/>
            <a:ext cx="578129" cy="329536"/>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0" name="Rectangle 63"/>
          <xdr:cNvSpPr>
            <a:spLocks/>
          </xdr:cNvSpPr>
        </xdr:nvSpPr>
        <xdr:spPr>
          <a:xfrm>
            <a:off x="12525921" y="6680486"/>
            <a:ext cx="407880" cy="232581"/>
          </a:xfrm>
          <a:prstGeom prst="rect">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1" name="Rectangle 64"/>
          <xdr:cNvSpPr>
            <a:spLocks/>
          </xdr:cNvSpPr>
        </xdr:nvSpPr>
        <xdr:spPr>
          <a:xfrm>
            <a:off x="12525921" y="6971351"/>
            <a:ext cx="407880" cy="232581"/>
          </a:xfrm>
          <a:prstGeom prst="rect">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12" name="Group 8"/>
          <xdr:cNvGrpSpPr>
            <a:grpSpLocks/>
          </xdr:cNvGrpSpPr>
        </xdr:nvGrpSpPr>
        <xdr:grpSpPr>
          <a:xfrm>
            <a:off x="13061874" y="6121406"/>
            <a:ext cx="406337" cy="1092194"/>
            <a:chOff x="12731750" y="6121400"/>
            <a:chExt cx="406400" cy="1092200"/>
          </a:xfrm>
          <a:solidFill>
            <a:srgbClr val="FFFFFF"/>
          </a:solidFill>
        </xdr:grpSpPr>
        <xdr:sp>
          <xdr:nvSpPr>
            <xdr:cNvPr id="13" name="Rectangle 69"/>
            <xdr:cNvSpPr>
              <a:spLocks/>
            </xdr:cNvSpPr>
          </xdr:nvSpPr>
          <xdr:spPr>
            <a:xfrm>
              <a:off x="12736119" y="6118670"/>
              <a:ext cx="398170" cy="232639"/>
            </a:xfrm>
            <a:prstGeom prst="rect">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4" name="Rectangle 70"/>
            <xdr:cNvSpPr>
              <a:spLocks/>
            </xdr:cNvSpPr>
          </xdr:nvSpPr>
          <xdr:spPr>
            <a:xfrm>
              <a:off x="12736119" y="6409195"/>
              <a:ext cx="398170" cy="213252"/>
            </a:xfrm>
            <a:prstGeom prst="rect">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5" name="Rectangle 71"/>
            <xdr:cNvSpPr>
              <a:spLocks/>
            </xdr:cNvSpPr>
          </xdr:nvSpPr>
          <xdr:spPr>
            <a:xfrm>
              <a:off x="12736119" y="6690163"/>
              <a:ext cx="398170" cy="232639"/>
            </a:xfrm>
            <a:prstGeom prst="rect">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6" name="Rectangle 72"/>
            <xdr:cNvSpPr>
              <a:spLocks/>
            </xdr:cNvSpPr>
          </xdr:nvSpPr>
          <xdr:spPr>
            <a:xfrm>
              <a:off x="12736119" y="6980961"/>
              <a:ext cx="398170" cy="232639"/>
            </a:xfrm>
            <a:prstGeom prst="rect">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grpSp>
        <xdr:nvGrpSpPr>
          <xdr:cNvPr id="17" name="Group 7"/>
          <xdr:cNvGrpSpPr>
            <a:grpSpLocks/>
          </xdr:cNvGrpSpPr>
        </xdr:nvGrpSpPr>
        <xdr:grpSpPr>
          <a:xfrm>
            <a:off x="13608114" y="6108700"/>
            <a:ext cx="406337" cy="1092194"/>
            <a:chOff x="13227050" y="6121400"/>
            <a:chExt cx="406400" cy="1092200"/>
          </a:xfrm>
          <a:solidFill>
            <a:srgbClr val="FFFFFF"/>
          </a:solidFill>
        </xdr:grpSpPr>
        <xdr:sp>
          <xdr:nvSpPr>
            <xdr:cNvPr id="18" name="Rectangle 73"/>
            <xdr:cNvSpPr>
              <a:spLocks/>
            </xdr:cNvSpPr>
          </xdr:nvSpPr>
          <xdr:spPr>
            <a:xfrm>
              <a:off x="13227050" y="6121400"/>
              <a:ext cx="407721" cy="232639"/>
            </a:xfrm>
            <a:prstGeom prst="rect">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9" name="Rectangle 74"/>
            <xdr:cNvSpPr>
              <a:spLocks/>
            </xdr:cNvSpPr>
          </xdr:nvSpPr>
          <xdr:spPr>
            <a:xfrm>
              <a:off x="13227050" y="6412198"/>
              <a:ext cx="407721" cy="232639"/>
            </a:xfrm>
            <a:prstGeom prst="rect">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0" name="Rectangle 75"/>
            <xdr:cNvSpPr>
              <a:spLocks/>
            </xdr:cNvSpPr>
          </xdr:nvSpPr>
          <xdr:spPr>
            <a:xfrm>
              <a:off x="13227050" y="6712553"/>
              <a:ext cx="407721" cy="213252"/>
            </a:xfrm>
            <a:prstGeom prst="rect">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1" name="Rectangle 76"/>
            <xdr:cNvSpPr>
              <a:spLocks/>
            </xdr:cNvSpPr>
          </xdr:nvSpPr>
          <xdr:spPr>
            <a:xfrm>
              <a:off x="13227050" y="6983965"/>
              <a:ext cx="407721" cy="232639"/>
            </a:xfrm>
            <a:prstGeom prst="rect">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grpSp>
        <xdr:nvGrpSpPr>
          <xdr:cNvPr id="22" name="Group 77"/>
          <xdr:cNvGrpSpPr>
            <a:grpSpLocks/>
          </xdr:cNvGrpSpPr>
        </xdr:nvGrpSpPr>
        <xdr:grpSpPr>
          <a:xfrm>
            <a:off x="11957050" y="6108700"/>
            <a:ext cx="406337" cy="1092194"/>
            <a:chOff x="12731750" y="6121400"/>
            <a:chExt cx="406400" cy="1092200"/>
          </a:xfrm>
          <a:solidFill>
            <a:srgbClr val="FFFFFF"/>
          </a:solidFill>
        </xdr:grpSpPr>
        <xdr:sp>
          <xdr:nvSpPr>
            <xdr:cNvPr id="23" name="Rectangle 78"/>
            <xdr:cNvSpPr>
              <a:spLocks/>
            </xdr:cNvSpPr>
          </xdr:nvSpPr>
          <xdr:spPr>
            <a:xfrm>
              <a:off x="12731750" y="6121400"/>
              <a:ext cx="407721" cy="232639"/>
            </a:xfrm>
            <a:prstGeom prst="rect">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4" name="Rectangle 79"/>
            <xdr:cNvSpPr>
              <a:spLocks/>
            </xdr:cNvSpPr>
          </xdr:nvSpPr>
          <xdr:spPr>
            <a:xfrm>
              <a:off x="12731750" y="6412198"/>
              <a:ext cx="407721" cy="232639"/>
            </a:xfrm>
            <a:prstGeom prst="rect">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5" name="Rectangle 80"/>
            <xdr:cNvSpPr>
              <a:spLocks/>
            </xdr:cNvSpPr>
          </xdr:nvSpPr>
          <xdr:spPr>
            <a:xfrm>
              <a:off x="12731750" y="6712553"/>
              <a:ext cx="407721" cy="213252"/>
            </a:xfrm>
            <a:prstGeom prst="rect">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6" name="Rectangle 81"/>
            <xdr:cNvSpPr>
              <a:spLocks/>
            </xdr:cNvSpPr>
          </xdr:nvSpPr>
          <xdr:spPr>
            <a:xfrm>
              <a:off x="12731750" y="6983965"/>
              <a:ext cx="407721" cy="232639"/>
            </a:xfrm>
            <a:prstGeom prst="rect">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grpSp>
    <xdr:clientData/>
  </xdr:twoCellAnchor>
  <xdr:twoCellAnchor>
    <xdr:from>
      <xdr:col>5</xdr:col>
      <xdr:colOff>19050</xdr:colOff>
      <xdr:row>24</xdr:row>
      <xdr:rowOff>76200</xdr:rowOff>
    </xdr:from>
    <xdr:to>
      <xdr:col>7</xdr:col>
      <xdr:colOff>628650</xdr:colOff>
      <xdr:row>30</xdr:row>
      <xdr:rowOff>180975</xdr:rowOff>
    </xdr:to>
    <xdr:sp>
      <xdr:nvSpPr>
        <xdr:cNvPr id="27" name="Rounded Rectangle 21"/>
        <xdr:cNvSpPr>
          <a:spLocks/>
        </xdr:cNvSpPr>
      </xdr:nvSpPr>
      <xdr:spPr>
        <a:xfrm>
          <a:off x="4400550" y="6429375"/>
          <a:ext cx="2105025" cy="1304925"/>
        </a:xfrm>
        <a:prstGeom prst="round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190500</xdr:colOff>
      <xdr:row>24</xdr:row>
      <xdr:rowOff>76200</xdr:rowOff>
    </xdr:from>
    <xdr:to>
      <xdr:col>19</xdr:col>
      <xdr:colOff>457200</xdr:colOff>
      <xdr:row>30</xdr:row>
      <xdr:rowOff>19050</xdr:rowOff>
    </xdr:to>
    <xdr:sp>
      <xdr:nvSpPr>
        <xdr:cNvPr id="28" name="Rounded Rectangle 37"/>
        <xdr:cNvSpPr>
          <a:spLocks/>
        </xdr:cNvSpPr>
      </xdr:nvSpPr>
      <xdr:spPr>
        <a:xfrm>
          <a:off x="11734800" y="6429375"/>
          <a:ext cx="2505075" cy="1143000"/>
        </a:xfrm>
        <a:prstGeom prst="round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190500</xdr:colOff>
      <xdr:row>14</xdr:row>
      <xdr:rowOff>47625</xdr:rowOff>
    </xdr:from>
    <xdr:to>
      <xdr:col>15</xdr:col>
      <xdr:colOff>400050</xdr:colOff>
      <xdr:row>20</xdr:row>
      <xdr:rowOff>285750</xdr:rowOff>
    </xdr:to>
    <xdr:grpSp>
      <xdr:nvGrpSpPr>
        <xdr:cNvPr id="29" name="Group 9"/>
        <xdr:cNvGrpSpPr>
          <a:grpSpLocks/>
        </xdr:cNvGrpSpPr>
      </xdr:nvGrpSpPr>
      <xdr:grpSpPr>
        <a:xfrm>
          <a:off x="9010650" y="3686175"/>
          <a:ext cx="2143125" cy="1438275"/>
          <a:chOff x="13249275" y="2714237"/>
          <a:chExt cx="2146300" cy="1454926"/>
        </a:xfrm>
        <a:solidFill>
          <a:srgbClr val="FFFFFF"/>
        </a:solidFill>
      </xdr:grpSpPr>
      <xdr:pic>
        <xdr:nvPicPr>
          <xdr:cNvPr id="30" name="Picture 8"/>
          <xdr:cNvPicPr preferRelativeResize="1">
            <a:picLocks noChangeAspect="1"/>
          </xdr:cNvPicPr>
        </xdr:nvPicPr>
        <xdr:blipFill>
          <a:blip r:embed="rId1"/>
          <a:stretch>
            <a:fillRect/>
          </a:stretch>
        </xdr:blipFill>
        <xdr:spPr>
          <a:xfrm>
            <a:off x="13249275" y="2714237"/>
            <a:ext cx="2146300" cy="1454926"/>
          </a:xfrm>
          <a:prstGeom prst="rect">
            <a:avLst/>
          </a:prstGeom>
          <a:noFill/>
          <a:ln w="9525" cmpd="sng">
            <a:noFill/>
          </a:ln>
        </xdr:spPr>
      </xdr:pic>
      <xdr:pic>
        <xdr:nvPicPr>
          <xdr:cNvPr id="31" name="Picture 7"/>
          <xdr:cNvPicPr preferRelativeResize="1">
            <a:picLocks noChangeAspect="1"/>
          </xdr:cNvPicPr>
        </xdr:nvPicPr>
        <xdr:blipFill>
          <a:blip r:embed="rId2"/>
          <a:stretch>
            <a:fillRect/>
          </a:stretch>
        </xdr:blipFill>
        <xdr:spPr>
          <a:xfrm>
            <a:off x="13398443" y="2867004"/>
            <a:ext cx="1841525" cy="1152665"/>
          </a:xfrm>
          <a:prstGeom prst="rect">
            <a:avLst/>
          </a:prstGeom>
          <a:noFill/>
          <a:ln w="9525" cmpd="sng">
            <a:noFill/>
          </a:ln>
        </xdr:spPr>
      </xdr:pic>
    </xdr:grpSp>
    <xdr:clientData/>
  </xdr:twoCellAnchor>
  <xdr:twoCellAnchor>
    <xdr:from>
      <xdr:col>1</xdr:col>
      <xdr:colOff>9525</xdr:colOff>
      <xdr:row>7</xdr:row>
      <xdr:rowOff>104775</xdr:rowOff>
    </xdr:from>
    <xdr:to>
      <xdr:col>3</xdr:col>
      <xdr:colOff>590550</xdr:colOff>
      <xdr:row>13</xdr:row>
      <xdr:rowOff>133350</xdr:rowOff>
    </xdr:to>
    <xdr:sp>
      <xdr:nvSpPr>
        <xdr:cNvPr id="32" name="Right Arrow Callout 2"/>
        <xdr:cNvSpPr>
          <a:spLocks/>
        </xdr:cNvSpPr>
      </xdr:nvSpPr>
      <xdr:spPr>
        <a:xfrm>
          <a:off x="695325" y="2076450"/>
          <a:ext cx="2867025" cy="1343025"/>
        </a:xfrm>
        <a:prstGeom prst="rightArrowCallout">
          <a:avLst>
            <a:gd name="adj1" fmla="val 14976"/>
            <a:gd name="adj2" fmla="val 36935"/>
          </a:avLst>
        </a:prstGeom>
        <a:solidFill>
          <a:srgbClr val="4F81BD"/>
        </a:solidFill>
        <a:ln w="25400" cmpd="sng">
          <a:solidFill>
            <a:srgbClr val="385D8A"/>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STEP</a:t>
          </a:r>
          <a:r>
            <a:rPr lang="en-US" cap="none" sz="1100" b="1" i="0" u="none" baseline="0">
              <a:solidFill>
                <a:srgbClr val="FFFFFF"/>
              </a:solidFill>
              <a:latin typeface="Calibri"/>
              <a:ea typeface="Calibri"/>
              <a:cs typeface="Calibri"/>
            </a:rPr>
            <a:t> 1:
</a:t>
          </a:r>
          <a:r>
            <a:rPr lang="en-US" cap="none" sz="1100" b="1" i="0" u="none" baseline="0">
              <a:solidFill>
                <a:srgbClr val="FFFFFF"/>
              </a:solidFill>
              <a:latin typeface="Calibri"/>
              <a:ea typeface="Calibri"/>
              <a:cs typeface="Calibri"/>
            </a:rPr>
            <a:t>
</a:t>
          </a:r>
          <a:r>
            <a:rPr lang="en-US" cap="none" sz="1100" b="1" i="0" u="none" baseline="0">
              <a:solidFill>
                <a:srgbClr val="FFFFFF"/>
              </a:solidFill>
              <a:latin typeface="Calibri"/>
              <a:ea typeface="Calibri"/>
              <a:cs typeface="Calibri"/>
            </a:rPr>
            <a:t>Do you expect ALL CAMERAS  on the system to have a 2nd (lower resolution ) stream for live viewing?</a:t>
          </a:r>
        </a:p>
      </xdr:txBody>
    </xdr:sp>
    <xdr:clientData/>
  </xdr:twoCellAnchor>
  <xdr:twoCellAnchor>
    <xdr:from>
      <xdr:col>1</xdr:col>
      <xdr:colOff>28575</xdr:colOff>
      <xdr:row>16</xdr:row>
      <xdr:rowOff>28575</xdr:rowOff>
    </xdr:from>
    <xdr:to>
      <xdr:col>3</xdr:col>
      <xdr:colOff>609600</xdr:colOff>
      <xdr:row>21</xdr:row>
      <xdr:rowOff>333375</xdr:rowOff>
    </xdr:to>
    <xdr:sp>
      <xdr:nvSpPr>
        <xdr:cNvPr id="33" name="Right Arrow Callout 6"/>
        <xdr:cNvSpPr>
          <a:spLocks/>
        </xdr:cNvSpPr>
      </xdr:nvSpPr>
      <xdr:spPr>
        <a:xfrm>
          <a:off x="714375" y="4067175"/>
          <a:ext cx="2867025" cy="1476375"/>
        </a:xfrm>
        <a:prstGeom prst="rightArrowCallout">
          <a:avLst>
            <a:gd name="adj1" fmla="val 14976"/>
            <a:gd name="adj2" fmla="val 35430"/>
          </a:avLst>
        </a:prstGeom>
        <a:solidFill>
          <a:srgbClr val="4F81BD"/>
        </a:solidFill>
        <a:ln w="25400" cmpd="sng">
          <a:solidFill>
            <a:srgbClr val="385D8A"/>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STEP</a:t>
          </a:r>
          <a:r>
            <a:rPr lang="en-US" cap="none" sz="1100" b="1" i="0" u="none" baseline="0">
              <a:solidFill>
                <a:srgbClr val="FFFFFF"/>
              </a:solidFill>
              <a:latin typeface="Calibri"/>
              <a:ea typeface="Calibri"/>
              <a:cs typeface="Calibri"/>
            </a:rPr>
            <a:t> 2:
</a:t>
          </a:r>
          <a:r>
            <a:rPr lang="en-US" cap="none" sz="1100" b="1" i="0" u="none" baseline="0">
              <a:solidFill>
                <a:srgbClr val="FFFFFF"/>
              </a:solidFill>
              <a:latin typeface="Calibri"/>
              <a:ea typeface="Calibri"/>
              <a:cs typeface="Calibri"/>
            </a:rPr>
            <a:t>
</a:t>
          </a:r>
          <a:r>
            <a:rPr lang="en-US" cap="none" sz="1000" b="1" i="0" u="none" baseline="0">
              <a:solidFill>
                <a:srgbClr val="FFFFFF"/>
              </a:solidFill>
              <a:latin typeface="Calibri"/>
              <a:ea typeface="Calibri"/>
              <a:cs typeface="Calibri"/>
            </a:rPr>
            <a:t>For each type of viewing --  Mobile Devices with x number of streams, plus Browser Users --  indicate the total number of devices that your system must simultaneously support.*</a:t>
          </a:r>
        </a:p>
      </xdr:txBody>
    </xdr:sp>
    <xdr:clientData/>
  </xdr:twoCellAnchor>
  <xdr:twoCellAnchor>
    <xdr:from>
      <xdr:col>8</xdr:col>
      <xdr:colOff>66675</xdr:colOff>
      <xdr:row>14</xdr:row>
      <xdr:rowOff>38100</xdr:rowOff>
    </xdr:from>
    <xdr:to>
      <xdr:col>11</xdr:col>
      <xdr:colOff>9525</xdr:colOff>
      <xdr:row>20</xdr:row>
      <xdr:rowOff>276225</xdr:rowOff>
    </xdr:to>
    <xdr:grpSp>
      <xdr:nvGrpSpPr>
        <xdr:cNvPr id="34" name="Group 17"/>
        <xdr:cNvGrpSpPr>
          <a:grpSpLocks/>
        </xdr:cNvGrpSpPr>
      </xdr:nvGrpSpPr>
      <xdr:grpSpPr>
        <a:xfrm>
          <a:off x="6686550" y="3676650"/>
          <a:ext cx="2143125" cy="1438275"/>
          <a:chOff x="10934700" y="3114287"/>
          <a:chExt cx="2146300" cy="1454926"/>
        </a:xfrm>
        <a:solidFill>
          <a:srgbClr val="FFFFFF"/>
        </a:solidFill>
      </xdr:grpSpPr>
      <xdr:pic>
        <xdr:nvPicPr>
          <xdr:cNvPr id="35" name="Picture 11"/>
          <xdr:cNvPicPr preferRelativeResize="1">
            <a:picLocks noChangeAspect="1"/>
          </xdr:cNvPicPr>
        </xdr:nvPicPr>
        <xdr:blipFill>
          <a:blip r:embed="rId1"/>
          <a:stretch>
            <a:fillRect/>
          </a:stretch>
        </xdr:blipFill>
        <xdr:spPr>
          <a:xfrm>
            <a:off x="10934700" y="3114287"/>
            <a:ext cx="2146300" cy="1454926"/>
          </a:xfrm>
          <a:prstGeom prst="rect">
            <a:avLst/>
          </a:prstGeom>
          <a:noFill/>
          <a:ln w="9525" cmpd="sng">
            <a:noFill/>
          </a:ln>
        </xdr:spPr>
      </xdr:pic>
      <xdr:pic>
        <xdr:nvPicPr>
          <xdr:cNvPr id="36" name="Picture 16"/>
          <xdr:cNvPicPr preferRelativeResize="1">
            <a:picLocks noChangeAspect="1"/>
          </xdr:cNvPicPr>
        </xdr:nvPicPr>
        <xdr:blipFill>
          <a:blip r:embed="rId3"/>
          <a:stretch>
            <a:fillRect/>
          </a:stretch>
        </xdr:blipFill>
        <xdr:spPr>
          <a:xfrm flipH="1">
            <a:off x="11077429" y="3228862"/>
            <a:ext cx="1857623" cy="1219228"/>
          </a:xfrm>
          <a:prstGeom prst="rect">
            <a:avLst/>
          </a:prstGeom>
          <a:noFill/>
          <a:ln w="9525" cmpd="sng">
            <a:noFill/>
          </a:ln>
        </xdr:spPr>
      </xdr:pic>
    </xdr:grpSp>
    <xdr:clientData/>
  </xdr:twoCellAnchor>
  <xdr:twoCellAnchor>
    <xdr:from>
      <xdr:col>5</xdr:col>
      <xdr:colOff>0</xdr:colOff>
      <xdr:row>14</xdr:row>
      <xdr:rowOff>38100</xdr:rowOff>
    </xdr:from>
    <xdr:to>
      <xdr:col>7</xdr:col>
      <xdr:colOff>647700</xdr:colOff>
      <xdr:row>20</xdr:row>
      <xdr:rowOff>295275</xdr:rowOff>
    </xdr:to>
    <xdr:grpSp>
      <xdr:nvGrpSpPr>
        <xdr:cNvPr id="37" name="Group 19"/>
        <xdr:cNvGrpSpPr>
          <a:grpSpLocks/>
        </xdr:cNvGrpSpPr>
      </xdr:nvGrpSpPr>
      <xdr:grpSpPr>
        <a:xfrm>
          <a:off x="4381500" y="3676650"/>
          <a:ext cx="2143125" cy="1457325"/>
          <a:chOff x="10848975" y="4904987"/>
          <a:chExt cx="2146300" cy="1454926"/>
        </a:xfrm>
        <a:solidFill>
          <a:srgbClr val="FFFFFF"/>
        </a:solidFill>
      </xdr:grpSpPr>
      <xdr:pic>
        <xdr:nvPicPr>
          <xdr:cNvPr id="38" name="Picture 14"/>
          <xdr:cNvPicPr preferRelativeResize="1">
            <a:picLocks noChangeAspect="1"/>
          </xdr:cNvPicPr>
        </xdr:nvPicPr>
        <xdr:blipFill>
          <a:blip r:embed="rId1"/>
          <a:stretch>
            <a:fillRect/>
          </a:stretch>
        </xdr:blipFill>
        <xdr:spPr>
          <a:xfrm>
            <a:off x="10848975" y="4904987"/>
            <a:ext cx="2146300" cy="1454926"/>
          </a:xfrm>
          <a:prstGeom prst="rect">
            <a:avLst/>
          </a:prstGeom>
          <a:noFill/>
          <a:ln w="9525" cmpd="sng">
            <a:noFill/>
          </a:ln>
        </xdr:spPr>
      </xdr:pic>
      <xdr:pic>
        <xdr:nvPicPr>
          <xdr:cNvPr id="39" name="Picture 18"/>
          <xdr:cNvPicPr preferRelativeResize="1">
            <a:picLocks noChangeAspect="1"/>
          </xdr:cNvPicPr>
        </xdr:nvPicPr>
        <xdr:blipFill>
          <a:blip r:embed="rId4"/>
          <a:stretch>
            <a:fillRect/>
          </a:stretch>
        </xdr:blipFill>
        <xdr:spPr>
          <a:xfrm>
            <a:off x="10998143" y="5038840"/>
            <a:ext cx="1860306" cy="1200314"/>
          </a:xfrm>
          <a:prstGeom prst="rect">
            <a:avLst/>
          </a:prstGeom>
          <a:noFill/>
          <a:ln w="9525" cmpd="sng">
            <a:noFill/>
          </a:ln>
        </xdr:spPr>
      </xdr:pic>
    </xdr:grpSp>
    <xdr:clientData/>
  </xdr:twoCellAnchor>
  <xdr:twoCellAnchor>
    <xdr:from>
      <xdr:col>20</xdr:col>
      <xdr:colOff>9525</xdr:colOff>
      <xdr:row>15</xdr:row>
      <xdr:rowOff>200025</xdr:rowOff>
    </xdr:from>
    <xdr:to>
      <xdr:col>23</xdr:col>
      <xdr:colOff>333375</xdr:colOff>
      <xdr:row>20</xdr:row>
      <xdr:rowOff>342900</xdr:rowOff>
    </xdr:to>
    <xdr:sp>
      <xdr:nvSpPr>
        <xdr:cNvPr id="40" name="TextBox 20"/>
        <xdr:cNvSpPr txBox="1">
          <a:spLocks noChangeArrowheads="1"/>
        </xdr:cNvSpPr>
      </xdr:nvSpPr>
      <xdr:spPr>
        <a:xfrm>
          <a:off x="14468475" y="4038600"/>
          <a:ext cx="2628900" cy="1143000"/>
        </a:xfrm>
        <a:prstGeom prst="rect">
          <a:avLst/>
        </a:prstGeom>
        <a:solidFill>
          <a:srgbClr val="FCD5B5"/>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For example: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x user viewing a single camera
</a:t>
          </a:r>
          <a:r>
            <a:rPr lang="en-US" cap="none" sz="1100" b="0" i="0" u="none" baseline="0">
              <a:solidFill>
                <a:srgbClr val="000000"/>
              </a:solidFill>
              <a:latin typeface="Calibri"/>
              <a:ea typeface="Calibri"/>
              <a:cs typeface="Calibri"/>
            </a:rPr>
            <a:t>2 x users viewing a quad each
</a:t>
          </a:r>
          <a:r>
            <a:rPr lang="en-US" cap="none" sz="1100" b="0" i="0" u="none" baseline="0">
              <a:solidFill>
                <a:srgbClr val="000000"/>
              </a:solidFill>
              <a:latin typeface="Calibri"/>
              <a:ea typeface="Calibri"/>
              <a:cs typeface="Calibri"/>
            </a:rPr>
            <a:t>3 x users viewing 9</a:t>
          </a:r>
          <a:r>
            <a:rPr lang="en-US" cap="none" sz="1100" b="0" i="0" u="none" baseline="0">
              <a:solidFill>
                <a:srgbClr val="000000"/>
              </a:solidFill>
              <a:latin typeface="Calibri"/>
              <a:ea typeface="Calibri"/>
              <a:cs typeface="Calibri"/>
            </a:rPr>
            <a:t> cameras each</a:t>
          </a:r>
        </a:p>
      </xdr:txBody>
    </xdr:sp>
    <xdr:clientData/>
  </xdr:twoCellAnchor>
  <xdr:twoCellAnchor>
    <xdr:from>
      <xdr:col>11</xdr:col>
      <xdr:colOff>304800</xdr:colOff>
      <xdr:row>24</xdr:row>
      <xdr:rowOff>76200</xdr:rowOff>
    </xdr:from>
    <xdr:to>
      <xdr:col>15</xdr:col>
      <xdr:colOff>476250</xdr:colOff>
      <xdr:row>30</xdr:row>
      <xdr:rowOff>180975</xdr:rowOff>
    </xdr:to>
    <xdr:sp>
      <xdr:nvSpPr>
        <xdr:cNvPr id="41" name="Rounded Rectangle 22"/>
        <xdr:cNvSpPr>
          <a:spLocks/>
        </xdr:cNvSpPr>
      </xdr:nvSpPr>
      <xdr:spPr>
        <a:xfrm>
          <a:off x="9124950" y="6429375"/>
          <a:ext cx="2105025" cy="1304925"/>
        </a:xfrm>
        <a:prstGeom prst="round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66675</xdr:colOff>
      <xdr:row>25</xdr:row>
      <xdr:rowOff>57150</xdr:rowOff>
    </xdr:from>
    <xdr:to>
      <xdr:col>23</xdr:col>
      <xdr:colOff>390525</xdr:colOff>
      <xdr:row>30</xdr:row>
      <xdr:rowOff>133350</xdr:rowOff>
    </xdr:to>
    <xdr:sp>
      <xdr:nvSpPr>
        <xdr:cNvPr id="42" name="TextBox 25"/>
        <xdr:cNvSpPr txBox="1">
          <a:spLocks noChangeArrowheads="1"/>
        </xdr:cNvSpPr>
      </xdr:nvSpPr>
      <xdr:spPr>
        <a:xfrm>
          <a:off x="14525625" y="6610350"/>
          <a:ext cx="2628900" cy="1076325"/>
        </a:xfrm>
        <a:prstGeom prst="rect">
          <a:avLst/>
        </a:prstGeom>
        <a:solidFill>
          <a:srgbClr val="FCD5B5"/>
        </a:solidFill>
        <a:ln w="9525" cmpd="sng">
          <a:solidFill>
            <a:srgbClr val="BCBCBC"/>
          </a:solidFill>
          <a:headEnd type="none"/>
          <a:tailEnd type="none"/>
        </a:ln>
      </xdr:spPr>
      <xdr:txBody>
        <a:bodyPr vertOverflow="clip" wrap="square"/>
        <a:p>
          <a:pPr algn="l">
            <a:defRPr/>
          </a:pPr>
          <a:r>
            <a:rPr lang="en-US" cap="none" sz="1100" b="1" i="0" u="none" baseline="0">
              <a:solidFill>
                <a:srgbClr val="FF0000"/>
              </a:solidFill>
              <a:latin typeface="Calibri"/>
              <a:ea typeface="Calibri"/>
              <a:cs typeface="Calibri"/>
            </a:rPr>
            <a:t>ONLY IF you select NO on STEP 1
</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This step is needed to account for the correct</a:t>
          </a:r>
          <a:r>
            <a:rPr lang="en-US" cap="none" sz="1000" b="0" i="0" u="none" baseline="0">
              <a:solidFill>
                <a:srgbClr val="000000"/>
              </a:solidFill>
              <a:latin typeface="Calibri"/>
              <a:ea typeface="Calibri"/>
              <a:cs typeface="Calibri"/>
            </a:rPr>
            <a:t> resolution the viewers will get on their devices in case where a 2nd stream is not available for use</a:t>
          </a:r>
        </a:p>
      </xdr:txBody>
    </xdr:sp>
    <xdr:clientData/>
  </xdr:twoCellAnchor>
  <xdr:twoCellAnchor>
    <xdr:from>
      <xdr:col>8</xdr:col>
      <xdr:colOff>123825</xdr:colOff>
      <xdr:row>24</xdr:row>
      <xdr:rowOff>85725</xdr:rowOff>
    </xdr:from>
    <xdr:to>
      <xdr:col>11</xdr:col>
      <xdr:colOff>28575</xdr:colOff>
      <xdr:row>30</xdr:row>
      <xdr:rowOff>190500</xdr:rowOff>
    </xdr:to>
    <xdr:sp>
      <xdr:nvSpPr>
        <xdr:cNvPr id="43" name="Rounded Rectangle 23"/>
        <xdr:cNvSpPr>
          <a:spLocks/>
        </xdr:cNvSpPr>
      </xdr:nvSpPr>
      <xdr:spPr>
        <a:xfrm>
          <a:off x="6743700" y="6438900"/>
          <a:ext cx="2105025" cy="1304925"/>
        </a:xfrm>
        <a:prstGeom prst="round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676275</xdr:colOff>
      <xdr:row>8</xdr:row>
      <xdr:rowOff>142875</xdr:rowOff>
    </xdr:from>
    <xdr:to>
      <xdr:col>23</xdr:col>
      <xdr:colOff>314325</xdr:colOff>
      <xdr:row>13</xdr:row>
      <xdr:rowOff>104775</xdr:rowOff>
    </xdr:to>
    <xdr:sp>
      <xdr:nvSpPr>
        <xdr:cNvPr id="44" name="TextBox 24"/>
        <xdr:cNvSpPr txBox="1">
          <a:spLocks noChangeArrowheads="1"/>
        </xdr:cNvSpPr>
      </xdr:nvSpPr>
      <xdr:spPr>
        <a:xfrm>
          <a:off x="14458950" y="2314575"/>
          <a:ext cx="2619375" cy="1076325"/>
        </a:xfrm>
        <a:prstGeom prst="rect">
          <a:avLst/>
        </a:prstGeom>
        <a:solidFill>
          <a:srgbClr val="FCD5B5"/>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Having a</a:t>
          </a:r>
          <a:r>
            <a:rPr lang="en-US" cap="none" sz="1100" b="0" i="0" u="none" baseline="0">
              <a:solidFill>
                <a:srgbClr val="000000"/>
              </a:solidFill>
              <a:latin typeface="Calibri"/>
              <a:ea typeface="Calibri"/>
              <a:cs typeface="Calibri"/>
            </a:rPr>
            <a:t> 2nd stream at a lower resolution reduces the load on the web / mobile server and allows more devices to be handled by each server. </a:t>
          </a:r>
          <a:r>
            <a:rPr lang="en-US" cap="none" sz="1100" b="1" i="0" u="none" baseline="0">
              <a:solidFill>
                <a:srgbClr val="000000"/>
              </a:solidFill>
              <a:latin typeface="Calibri"/>
              <a:ea typeface="Calibri"/>
              <a:cs typeface="Calibri"/>
            </a:rPr>
            <a:t>The 2nd stream should be set to 704 x 480.</a:t>
          </a:r>
          <a:r>
            <a:rPr lang="en-US" cap="none" sz="1100" b="0" i="0" u="none" baseline="0">
              <a:solidFill>
                <a:srgbClr val="000000"/>
              </a:solidFill>
              <a:latin typeface="Calibri"/>
              <a:ea typeface="Calibri"/>
              <a:cs typeface="Calibri"/>
            </a:rPr>
            <a:t> </a:t>
          </a:r>
        </a:p>
      </xdr:txBody>
    </xdr:sp>
    <xdr:clientData/>
  </xdr:twoCellAnchor>
  <xdr:twoCellAnchor>
    <xdr:from>
      <xdr:col>1</xdr:col>
      <xdr:colOff>19050</xdr:colOff>
      <xdr:row>34</xdr:row>
      <xdr:rowOff>152400</xdr:rowOff>
    </xdr:from>
    <xdr:to>
      <xdr:col>3</xdr:col>
      <xdr:colOff>581025</xdr:colOff>
      <xdr:row>38</xdr:row>
      <xdr:rowOff>76200</xdr:rowOff>
    </xdr:to>
    <xdr:sp>
      <xdr:nvSpPr>
        <xdr:cNvPr id="45" name="Right Arrow Callout 27"/>
        <xdr:cNvSpPr>
          <a:spLocks/>
        </xdr:cNvSpPr>
      </xdr:nvSpPr>
      <xdr:spPr>
        <a:xfrm>
          <a:off x="704850" y="8515350"/>
          <a:ext cx="2847975" cy="800100"/>
        </a:xfrm>
        <a:prstGeom prst="rightArrowCallout">
          <a:avLst>
            <a:gd name="adj1" fmla="val 14976"/>
            <a:gd name="adj2" fmla="val 42046"/>
          </a:avLst>
        </a:prstGeom>
        <a:solidFill>
          <a:srgbClr val="4F81BD"/>
        </a:solidFill>
        <a:ln w="25400" cmpd="sng">
          <a:solidFill>
            <a:srgbClr val="385D8A"/>
          </a:solidFill>
          <a:headEnd type="none"/>
          <a:tailEnd type="none"/>
        </a:ln>
      </xdr:spPr>
      <xdr:txBody>
        <a:bodyPr vertOverflow="clip" wrap="square" anchor="ctr"/>
        <a:p>
          <a:pPr algn="l">
            <a:defRPr/>
          </a:pPr>
          <a:r>
            <a:rPr lang="en-US" cap="none" sz="1100" b="1" i="0" u="none" baseline="0">
              <a:solidFill>
                <a:srgbClr val="FFFFFF"/>
              </a:solidFill>
              <a:latin typeface="Calibri"/>
              <a:ea typeface="Calibri"/>
              <a:cs typeface="Calibri"/>
            </a:rPr>
            <a:t>RESULTS</a:t>
          </a:r>
          <a:r>
            <a:rPr lang="en-US" cap="none" sz="1100" b="1" i="0" u="none" baseline="0">
              <a:solidFill>
                <a:srgbClr val="FFFFFF"/>
              </a:solidFill>
              <a:latin typeface="Calibri"/>
              <a:ea typeface="Calibri"/>
              <a:cs typeface="Calibri"/>
            </a:rPr>
            <a:t>
</a:t>
          </a:r>
        </a:p>
      </xdr:txBody>
    </xdr:sp>
    <xdr:clientData/>
  </xdr:twoCellAnchor>
  <xdr:twoCellAnchor>
    <xdr:from>
      <xdr:col>2</xdr:col>
      <xdr:colOff>371475</xdr:colOff>
      <xdr:row>32</xdr:row>
      <xdr:rowOff>123825</xdr:rowOff>
    </xdr:from>
    <xdr:to>
      <xdr:col>26</xdr:col>
      <xdr:colOff>104775</xdr:colOff>
      <xdr:row>33</xdr:row>
      <xdr:rowOff>123825</xdr:rowOff>
    </xdr:to>
    <xdr:sp>
      <xdr:nvSpPr>
        <xdr:cNvPr id="46" name="Minus 28"/>
        <xdr:cNvSpPr>
          <a:spLocks/>
        </xdr:cNvSpPr>
      </xdr:nvSpPr>
      <xdr:spPr>
        <a:xfrm>
          <a:off x="1743075" y="8086725"/>
          <a:ext cx="17183100" cy="200025"/>
        </a:xfrm>
        <a:custGeom>
          <a:pathLst>
            <a:path h="200024" w="14620874">
              <a:moveTo>
                <a:pt x="1937997" y="76489"/>
              </a:moveTo>
              <a:lnTo>
                <a:pt x="12682877" y="76489"/>
              </a:lnTo>
              <a:lnTo>
                <a:pt x="12682877" y="123535"/>
              </a:lnTo>
              <a:lnTo>
                <a:pt x="1937997" y="123535"/>
              </a:lnTo>
              <a:lnTo>
                <a:pt x="1937997" y="76489"/>
              </a:lnTo>
              <a:close/>
            </a:path>
          </a:pathLst>
        </a:cu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114300</xdr:colOff>
      <xdr:row>6</xdr:row>
      <xdr:rowOff>0</xdr:rowOff>
    </xdr:from>
    <xdr:to>
      <xdr:col>2</xdr:col>
      <xdr:colOff>114300</xdr:colOff>
      <xdr:row>7</xdr:row>
      <xdr:rowOff>28575</xdr:rowOff>
    </xdr:to>
    <xdr:sp>
      <xdr:nvSpPr>
        <xdr:cNvPr id="47" name="Straight Arrow Connector 3"/>
        <xdr:cNvSpPr>
          <a:spLocks/>
        </xdr:cNvSpPr>
      </xdr:nvSpPr>
      <xdr:spPr>
        <a:xfrm>
          <a:off x="1485900" y="1733550"/>
          <a:ext cx="0" cy="26670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485775</xdr:colOff>
      <xdr:row>22</xdr:row>
      <xdr:rowOff>19050</xdr:rowOff>
    </xdr:from>
    <xdr:to>
      <xdr:col>8</xdr:col>
      <xdr:colOff>200025</xdr:colOff>
      <xdr:row>22</xdr:row>
      <xdr:rowOff>209550</xdr:rowOff>
    </xdr:to>
    <xdr:sp>
      <xdr:nvSpPr>
        <xdr:cNvPr id="48" name="TextBox 13"/>
        <xdr:cNvSpPr txBox="1">
          <a:spLocks noChangeArrowheads="1"/>
        </xdr:cNvSpPr>
      </xdr:nvSpPr>
      <xdr:spPr>
        <a:xfrm>
          <a:off x="6362700" y="5600700"/>
          <a:ext cx="457200" cy="19050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1" i="0" u="none" baseline="0">
              <a:solidFill>
                <a:srgbClr val="FF0000"/>
              </a:solidFill>
              <a:latin typeface="Calibri"/>
              <a:ea typeface="Calibri"/>
              <a:cs typeface="Calibri"/>
            </a:rPr>
            <a:t>AND</a:t>
          </a:r>
        </a:p>
      </xdr:txBody>
    </xdr:sp>
    <xdr:clientData/>
  </xdr:twoCellAnchor>
  <xdr:twoCellAnchor>
    <xdr:from>
      <xdr:col>10</xdr:col>
      <xdr:colOff>533400</xdr:colOff>
      <xdr:row>22</xdr:row>
      <xdr:rowOff>9525</xdr:rowOff>
    </xdr:from>
    <xdr:to>
      <xdr:col>11</xdr:col>
      <xdr:colOff>228600</xdr:colOff>
      <xdr:row>22</xdr:row>
      <xdr:rowOff>209550</xdr:rowOff>
    </xdr:to>
    <xdr:sp>
      <xdr:nvSpPr>
        <xdr:cNvPr id="49" name="TextBox 32"/>
        <xdr:cNvSpPr txBox="1">
          <a:spLocks noChangeArrowheads="1"/>
        </xdr:cNvSpPr>
      </xdr:nvSpPr>
      <xdr:spPr>
        <a:xfrm>
          <a:off x="8591550" y="5591175"/>
          <a:ext cx="457200" cy="2000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1" i="0" u="none" baseline="0">
              <a:solidFill>
                <a:srgbClr val="FF0000"/>
              </a:solidFill>
              <a:latin typeface="Calibri"/>
              <a:ea typeface="Calibri"/>
              <a:cs typeface="Calibri"/>
            </a:rPr>
            <a:t>AND</a:t>
          </a:r>
        </a:p>
      </xdr:txBody>
    </xdr:sp>
    <xdr:clientData/>
  </xdr:twoCellAnchor>
  <xdr:twoCellAnchor>
    <xdr:from>
      <xdr:col>15</xdr:col>
      <xdr:colOff>533400</xdr:colOff>
      <xdr:row>22</xdr:row>
      <xdr:rowOff>9525</xdr:rowOff>
    </xdr:from>
    <xdr:to>
      <xdr:col>16</xdr:col>
      <xdr:colOff>228600</xdr:colOff>
      <xdr:row>22</xdr:row>
      <xdr:rowOff>209550</xdr:rowOff>
    </xdr:to>
    <xdr:sp>
      <xdr:nvSpPr>
        <xdr:cNvPr id="50" name="TextBox 34"/>
        <xdr:cNvSpPr txBox="1">
          <a:spLocks noChangeArrowheads="1"/>
        </xdr:cNvSpPr>
      </xdr:nvSpPr>
      <xdr:spPr>
        <a:xfrm>
          <a:off x="11287125" y="5591175"/>
          <a:ext cx="485775" cy="2000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1" i="0" u="none" baseline="0">
              <a:solidFill>
                <a:srgbClr val="FF0000"/>
              </a:solidFill>
              <a:latin typeface="Calibri"/>
              <a:ea typeface="Calibri"/>
              <a:cs typeface="Calibri"/>
            </a:rPr>
            <a:t>AND</a:t>
          </a:r>
        </a:p>
      </xdr:txBody>
    </xdr:sp>
    <xdr:clientData/>
  </xdr:twoCellAnchor>
  <xdr:twoCellAnchor>
    <xdr:from>
      <xdr:col>5</xdr:col>
      <xdr:colOff>19050</xdr:colOff>
      <xdr:row>24</xdr:row>
      <xdr:rowOff>76200</xdr:rowOff>
    </xdr:from>
    <xdr:to>
      <xdr:col>7</xdr:col>
      <xdr:colOff>628650</xdr:colOff>
      <xdr:row>30</xdr:row>
      <xdr:rowOff>180975</xdr:rowOff>
    </xdr:to>
    <xdr:sp>
      <xdr:nvSpPr>
        <xdr:cNvPr id="51" name="Rounded Rectangle 36"/>
        <xdr:cNvSpPr>
          <a:spLocks/>
        </xdr:cNvSpPr>
      </xdr:nvSpPr>
      <xdr:spPr>
        <a:xfrm>
          <a:off x="4400550" y="6429375"/>
          <a:ext cx="2105025" cy="1304925"/>
        </a:xfrm>
        <a:prstGeom prst="round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647700</xdr:colOff>
      <xdr:row>14</xdr:row>
      <xdr:rowOff>38100</xdr:rowOff>
    </xdr:from>
    <xdr:to>
      <xdr:col>18</xdr:col>
      <xdr:colOff>419100</xdr:colOff>
      <xdr:row>20</xdr:row>
      <xdr:rowOff>276225</xdr:rowOff>
    </xdr:to>
    <xdr:grpSp>
      <xdr:nvGrpSpPr>
        <xdr:cNvPr id="52" name="Group 5"/>
        <xdr:cNvGrpSpPr>
          <a:grpSpLocks/>
        </xdr:cNvGrpSpPr>
      </xdr:nvGrpSpPr>
      <xdr:grpSpPr>
        <a:xfrm>
          <a:off x="11401425" y="3676650"/>
          <a:ext cx="2143125" cy="1438275"/>
          <a:chOff x="11401425" y="3257550"/>
          <a:chExt cx="2143125" cy="1438275"/>
        </a:xfrm>
        <a:solidFill>
          <a:srgbClr val="FFFFFF"/>
        </a:solidFill>
      </xdr:grpSpPr>
      <xdr:pic>
        <xdr:nvPicPr>
          <xdr:cNvPr id="53" name="Picture 8"/>
          <xdr:cNvPicPr preferRelativeResize="1">
            <a:picLocks noChangeAspect="1"/>
          </xdr:cNvPicPr>
        </xdr:nvPicPr>
        <xdr:blipFill>
          <a:blip r:embed="rId1"/>
          <a:stretch>
            <a:fillRect/>
          </a:stretch>
        </xdr:blipFill>
        <xdr:spPr>
          <a:xfrm>
            <a:off x="11401425" y="3257550"/>
            <a:ext cx="2143125" cy="1438275"/>
          </a:xfrm>
          <a:prstGeom prst="rect">
            <a:avLst/>
          </a:prstGeom>
          <a:noFill/>
          <a:ln w="9525" cmpd="sng">
            <a:noFill/>
          </a:ln>
        </xdr:spPr>
      </xdr:pic>
      <xdr:pic>
        <xdr:nvPicPr>
          <xdr:cNvPr id="54" name="Picture 4"/>
          <xdr:cNvPicPr preferRelativeResize="1">
            <a:picLocks noChangeAspect="1"/>
          </xdr:cNvPicPr>
        </xdr:nvPicPr>
        <xdr:blipFill>
          <a:blip r:embed="rId5"/>
          <a:stretch>
            <a:fillRect/>
          </a:stretch>
        </xdr:blipFill>
        <xdr:spPr>
          <a:xfrm>
            <a:off x="11563231" y="3410007"/>
            <a:ext cx="1866662" cy="1143069"/>
          </a:xfrm>
          <a:prstGeom prst="rect">
            <a:avLst/>
          </a:prstGeom>
          <a:noFill/>
          <a:ln w="9525" cmpd="sng">
            <a:noFill/>
          </a:ln>
        </xdr:spPr>
      </xdr:pic>
    </xdr:grpSp>
    <xdr:clientData/>
  </xdr:twoCellAnchor>
  <xdr:twoCellAnchor>
    <xdr:from>
      <xdr:col>5</xdr:col>
      <xdr:colOff>114300</xdr:colOff>
      <xdr:row>24</xdr:row>
      <xdr:rowOff>161925</xdr:rowOff>
    </xdr:from>
    <xdr:to>
      <xdr:col>7</xdr:col>
      <xdr:colOff>581025</xdr:colOff>
      <xdr:row>30</xdr:row>
      <xdr:rowOff>142875</xdr:rowOff>
    </xdr:to>
    <xdr:grpSp>
      <xdr:nvGrpSpPr>
        <xdr:cNvPr id="55" name="Group 4"/>
        <xdr:cNvGrpSpPr>
          <a:grpSpLocks/>
        </xdr:cNvGrpSpPr>
      </xdr:nvGrpSpPr>
      <xdr:grpSpPr>
        <a:xfrm>
          <a:off x="4495800" y="6515100"/>
          <a:ext cx="1962150" cy="1181100"/>
          <a:chOff x="4495800" y="6121400"/>
          <a:chExt cx="1968500" cy="1193800"/>
        </a:xfrm>
        <a:solidFill>
          <a:srgbClr val="FFFFFF"/>
        </a:solidFill>
      </xdr:grpSpPr>
      <xdr:sp>
        <xdr:nvSpPr>
          <xdr:cNvPr id="56" name="Rectangle 48"/>
          <xdr:cNvSpPr>
            <a:spLocks/>
          </xdr:cNvSpPr>
        </xdr:nvSpPr>
        <xdr:spPr>
          <a:xfrm>
            <a:off x="5116862" y="6516249"/>
            <a:ext cx="735727" cy="40440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7" name="Rectangle 51"/>
          <xdr:cNvSpPr>
            <a:spLocks/>
          </xdr:cNvSpPr>
        </xdr:nvSpPr>
        <xdr:spPr>
          <a:xfrm>
            <a:off x="5202984" y="6968700"/>
            <a:ext cx="554133" cy="346500"/>
          </a:xfrm>
          <a:prstGeom prst="rect">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8" name="Rectangle 1"/>
          <xdr:cNvSpPr>
            <a:spLocks/>
          </xdr:cNvSpPr>
        </xdr:nvSpPr>
        <xdr:spPr>
          <a:xfrm>
            <a:off x="4495800" y="6121400"/>
            <a:ext cx="554133" cy="346500"/>
          </a:xfrm>
          <a:prstGeom prst="rect">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9" name="Rectangle 46"/>
          <xdr:cNvSpPr>
            <a:spLocks/>
          </xdr:cNvSpPr>
        </xdr:nvSpPr>
        <xdr:spPr>
          <a:xfrm>
            <a:off x="5881624" y="6121400"/>
            <a:ext cx="554133" cy="346500"/>
          </a:xfrm>
          <a:prstGeom prst="rect">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0" name="Rectangle 45"/>
          <xdr:cNvSpPr>
            <a:spLocks/>
          </xdr:cNvSpPr>
        </xdr:nvSpPr>
        <xdr:spPr>
          <a:xfrm>
            <a:off x="5174440" y="6121400"/>
            <a:ext cx="563975" cy="346500"/>
          </a:xfrm>
          <a:prstGeom prst="rect">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1" name="Rectangle 49"/>
          <xdr:cNvSpPr>
            <a:spLocks/>
          </xdr:cNvSpPr>
        </xdr:nvSpPr>
        <xdr:spPr>
          <a:xfrm>
            <a:off x="5890974" y="6544901"/>
            <a:ext cx="563975" cy="336950"/>
          </a:xfrm>
          <a:prstGeom prst="rect">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2" name="Rectangle 47"/>
          <xdr:cNvSpPr>
            <a:spLocks/>
          </xdr:cNvSpPr>
        </xdr:nvSpPr>
        <xdr:spPr>
          <a:xfrm>
            <a:off x="4505150" y="6544901"/>
            <a:ext cx="563975" cy="336950"/>
          </a:xfrm>
          <a:prstGeom prst="rect">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3" name="Rectangle 50"/>
          <xdr:cNvSpPr>
            <a:spLocks/>
          </xdr:cNvSpPr>
        </xdr:nvSpPr>
        <xdr:spPr>
          <a:xfrm>
            <a:off x="4524343" y="6968700"/>
            <a:ext cx="554133" cy="346500"/>
          </a:xfrm>
          <a:prstGeom prst="rect">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4" name="Rectangle 52"/>
          <xdr:cNvSpPr>
            <a:spLocks/>
          </xdr:cNvSpPr>
        </xdr:nvSpPr>
        <xdr:spPr>
          <a:xfrm>
            <a:off x="5910167" y="6968700"/>
            <a:ext cx="554133" cy="346500"/>
          </a:xfrm>
          <a:prstGeom prst="rect">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1</xdr:col>
      <xdr:colOff>19050</xdr:colOff>
      <xdr:row>23</xdr:row>
      <xdr:rowOff>228600</xdr:rowOff>
    </xdr:from>
    <xdr:to>
      <xdr:col>3</xdr:col>
      <xdr:colOff>600075</xdr:colOff>
      <xdr:row>30</xdr:row>
      <xdr:rowOff>104775</xdr:rowOff>
    </xdr:to>
    <xdr:sp>
      <xdr:nvSpPr>
        <xdr:cNvPr id="65" name="Right Arrow Callout 26"/>
        <xdr:cNvSpPr>
          <a:spLocks/>
        </xdr:cNvSpPr>
      </xdr:nvSpPr>
      <xdr:spPr>
        <a:xfrm>
          <a:off x="704850" y="6210300"/>
          <a:ext cx="2867025" cy="1447800"/>
        </a:xfrm>
        <a:prstGeom prst="rightArrowCallout">
          <a:avLst>
            <a:gd name="adj1" fmla="val 14976"/>
            <a:gd name="adj2" fmla="val 35712"/>
          </a:avLst>
        </a:prstGeom>
        <a:solidFill>
          <a:srgbClr val="4F81BD"/>
        </a:solidFill>
        <a:ln w="25400" cmpd="sng">
          <a:solidFill>
            <a:srgbClr val="385D8A"/>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STEP</a:t>
          </a:r>
          <a:r>
            <a:rPr lang="en-US" cap="none" sz="1100" b="1" i="0" u="none" baseline="0">
              <a:solidFill>
                <a:srgbClr val="FFFFFF"/>
              </a:solidFill>
              <a:latin typeface="Calibri"/>
              <a:ea typeface="Calibri"/>
              <a:cs typeface="Calibri"/>
            </a:rPr>
            <a:t> 3:
</a:t>
          </a:r>
          <a:r>
            <a:rPr lang="en-US" cap="none" sz="1100" b="1" i="0" u="none" baseline="0">
              <a:solidFill>
                <a:srgbClr val="FFFFFF"/>
              </a:solidFill>
              <a:latin typeface="Calibri"/>
              <a:ea typeface="Calibri"/>
              <a:cs typeface="Calibri"/>
            </a:rPr>
            <a:t>
</a:t>
          </a:r>
          <a:r>
            <a:rPr lang="en-US" cap="none" sz="1100" b="1" i="0" u="none" baseline="0">
              <a:solidFill>
                <a:srgbClr val="FFFFFF"/>
              </a:solidFill>
              <a:latin typeface="Calibri"/>
              <a:ea typeface="Calibri"/>
              <a:cs typeface="Calibri"/>
            </a:rPr>
            <a:t>If you selected NO on step 1, please pick the expected resolution for each video stream.</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57150</xdr:colOff>
      <xdr:row>24</xdr:row>
      <xdr:rowOff>76200</xdr:rowOff>
    </xdr:from>
    <xdr:to>
      <xdr:col>19</xdr:col>
      <xdr:colOff>647700</xdr:colOff>
      <xdr:row>30</xdr:row>
      <xdr:rowOff>19050</xdr:rowOff>
    </xdr:to>
    <xdr:sp>
      <xdr:nvSpPr>
        <xdr:cNvPr id="1" name="Rounded Rectangle 1"/>
        <xdr:cNvSpPr>
          <a:spLocks/>
        </xdr:cNvSpPr>
      </xdr:nvSpPr>
      <xdr:spPr>
        <a:xfrm>
          <a:off x="11601450" y="6477000"/>
          <a:ext cx="2828925" cy="1143000"/>
        </a:xfrm>
        <a:prstGeom prst="round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19050</xdr:colOff>
      <xdr:row>23</xdr:row>
      <xdr:rowOff>228600</xdr:rowOff>
    </xdr:from>
    <xdr:to>
      <xdr:col>3</xdr:col>
      <xdr:colOff>600075</xdr:colOff>
      <xdr:row>30</xdr:row>
      <xdr:rowOff>104775</xdr:rowOff>
    </xdr:to>
    <xdr:sp>
      <xdr:nvSpPr>
        <xdr:cNvPr id="2" name="Right Arrow Callout 2"/>
        <xdr:cNvSpPr>
          <a:spLocks/>
        </xdr:cNvSpPr>
      </xdr:nvSpPr>
      <xdr:spPr>
        <a:xfrm>
          <a:off x="704850" y="6257925"/>
          <a:ext cx="2867025" cy="1447800"/>
        </a:xfrm>
        <a:prstGeom prst="rightArrowCallout">
          <a:avLst>
            <a:gd name="adj1" fmla="val 14976"/>
            <a:gd name="adj2" fmla="val 33291"/>
          </a:avLst>
        </a:prstGeom>
        <a:solidFill>
          <a:srgbClr val="4F81BD"/>
        </a:solidFill>
        <a:ln w="25400" cmpd="sng">
          <a:solidFill>
            <a:srgbClr val="385D8A"/>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STEP</a:t>
          </a:r>
          <a:r>
            <a:rPr lang="en-US" cap="none" sz="1100" b="1" i="0" u="none" baseline="0">
              <a:solidFill>
                <a:srgbClr val="FFFFFF"/>
              </a:solidFill>
              <a:latin typeface="Calibri"/>
              <a:ea typeface="Calibri"/>
              <a:cs typeface="Calibri"/>
            </a:rPr>
            <a:t> 3:
</a:t>
          </a:r>
          <a:r>
            <a:rPr lang="en-US" cap="none" sz="1100" b="1" i="0" u="none" baseline="0">
              <a:solidFill>
                <a:srgbClr val="FFFFFF"/>
              </a:solidFill>
              <a:latin typeface="Calibri"/>
              <a:ea typeface="Calibri"/>
              <a:cs typeface="Calibri"/>
            </a:rPr>
            <a:t>
</a:t>
          </a:r>
          <a:r>
            <a:rPr lang="en-US" cap="none" sz="1100" b="1" i="0" u="none" baseline="0">
              <a:solidFill>
                <a:srgbClr val="FFFFFF"/>
              </a:solidFill>
              <a:latin typeface="Calibri"/>
              <a:ea typeface="Calibri"/>
              <a:cs typeface="Calibri"/>
            </a:rPr>
            <a:t>If you selected NO on step 1, please pick the expected resolution per tile on each layout.</a:t>
          </a:r>
        </a:p>
      </xdr:txBody>
    </xdr:sp>
    <xdr:clientData/>
  </xdr:twoCellAnchor>
  <xdr:twoCellAnchor>
    <xdr:from>
      <xdr:col>5</xdr:col>
      <xdr:colOff>19050</xdr:colOff>
      <xdr:row>24</xdr:row>
      <xdr:rowOff>76200</xdr:rowOff>
    </xdr:from>
    <xdr:to>
      <xdr:col>7</xdr:col>
      <xdr:colOff>628650</xdr:colOff>
      <xdr:row>30</xdr:row>
      <xdr:rowOff>180975</xdr:rowOff>
    </xdr:to>
    <xdr:sp>
      <xdr:nvSpPr>
        <xdr:cNvPr id="3" name="Rounded Rectangle 3"/>
        <xdr:cNvSpPr>
          <a:spLocks/>
        </xdr:cNvSpPr>
      </xdr:nvSpPr>
      <xdr:spPr>
        <a:xfrm>
          <a:off x="4400550" y="6477000"/>
          <a:ext cx="2105025" cy="1304925"/>
        </a:xfrm>
        <a:prstGeom prst="round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190500</xdr:colOff>
      <xdr:row>14</xdr:row>
      <xdr:rowOff>47625</xdr:rowOff>
    </xdr:from>
    <xdr:to>
      <xdr:col>15</xdr:col>
      <xdr:colOff>400050</xdr:colOff>
      <xdr:row>20</xdr:row>
      <xdr:rowOff>285750</xdr:rowOff>
    </xdr:to>
    <xdr:grpSp>
      <xdr:nvGrpSpPr>
        <xdr:cNvPr id="4" name="Group 9"/>
        <xdr:cNvGrpSpPr>
          <a:grpSpLocks/>
        </xdr:cNvGrpSpPr>
      </xdr:nvGrpSpPr>
      <xdr:grpSpPr>
        <a:xfrm>
          <a:off x="9010650" y="3733800"/>
          <a:ext cx="2143125" cy="1438275"/>
          <a:chOff x="13249275" y="2714237"/>
          <a:chExt cx="2146300" cy="1454926"/>
        </a:xfrm>
        <a:solidFill>
          <a:srgbClr val="FFFFFF"/>
        </a:solidFill>
      </xdr:grpSpPr>
      <xdr:pic>
        <xdr:nvPicPr>
          <xdr:cNvPr id="5" name="Picture 8"/>
          <xdr:cNvPicPr preferRelativeResize="1">
            <a:picLocks noChangeAspect="1"/>
          </xdr:cNvPicPr>
        </xdr:nvPicPr>
        <xdr:blipFill>
          <a:blip r:embed="rId1"/>
          <a:stretch>
            <a:fillRect/>
          </a:stretch>
        </xdr:blipFill>
        <xdr:spPr>
          <a:xfrm>
            <a:off x="13249275" y="2714237"/>
            <a:ext cx="2146300" cy="1454926"/>
          </a:xfrm>
          <a:prstGeom prst="rect">
            <a:avLst/>
          </a:prstGeom>
          <a:noFill/>
          <a:ln w="9525" cmpd="sng">
            <a:noFill/>
          </a:ln>
        </xdr:spPr>
      </xdr:pic>
      <xdr:pic>
        <xdr:nvPicPr>
          <xdr:cNvPr id="6" name="Picture 7"/>
          <xdr:cNvPicPr preferRelativeResize="1">
            <a:picLocks noChangeAspect="1"/>
          </xdr:cNvPicPr>
        </xdr:nvPicPr>
        <xdr:blipFill>
          <a:blip r:embed="rId2"/>
          <a:stretch>
            <a:fillRect/>
          </a:stretch>
        </xdr:blipFill>
        <xdr:spPr>
          <a:xfrm>
            <a:off x="13398443" y="2867004"/>
            <a:ext cx="1841525" cy="1152665"/>
          </a:xfrm>
          <a:prstGeom prst="rect">
            <a:avLst/>
          </a:prstGeom>
          <a:noFill/>
          <a:ln w="9525" cmpd="sng">
            <a:noFill/>
          </a:ln>
        </xdr:spPr>
      </xdr:pic>
    </xdr:grpSp>
    <xdr:clientData/>
  </xdr:twoCellAnchor>
  <xdr:twoCellAnchor>
    <xdr:from>
      <xdr:col>1</xdr:col>
      <xdr:colOff>9525</xdr:colOff>
      <xdr:row>7</xdr:row>
      <xdr:rowOff>104775</xdr:rowOff>
    </xdr:from>
    <xdr:to>
      <xdr:col>3</xdr:col>
      <xdr:colOff>590550</xdr:colOff>
      <xdr:row>13</xdr:row>
      <xdr:rowOff>133350</xdr:rowOff>
    </xdr:to>
    <xdr:sp>
      <xdr:nvSpPr>
        <xdr:cNvPr id="7" name="Right Arrow Callout 7"/>
        <xdr:cNvSpPr>
          <a:spLocks/>
        </xdr:cNvSpPr>
      </xdr:nvSpPr>
      <xdr:spPr>
        <a:xfrm>
          <a:off x="695325" y="2124075"/>
          <a:ext cx="2867025" cy="1343025"/>
        </a:xfrm>
        <a:prstGeom prst="rightArrowCallout">
          <a:avLst>
            <a:gd name="adj1" fmla="val 14976"/>
            <a:gd name="adj2" fmla="val 34268"/>
          </a:avLst>
        </a:prstGeom>
        <a:solidFill>
          <a:srgbClr val="4F81BD"/>
        </a:solidFill>
        <a:ln w="25400" cmpd="sng">
          <a:solidFill>
            <a:srgbClr val="385D8A"/>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STEP</a:t>
          </a:r>
          <a:r>
            <a:rPr lang="en-US" cap="none" sz="1100" b="1" i="0" u="none" baseline="0">
              <a:solidFill>
                <a:srgbClr val="FFFFFF"/>
              </a:solidFill>
              <a:latin typeface="Calibri"/>
              <a:ea typeface="Calibri"/>
              <a:cs typeface="Calibri"/>
            </a:rPr>
            <a:t> 1:
</a:t>
          </a:r>
          <a:r>
            <a:rPr lang="en-US" cap="none" sz="1100" b="1" i="0" u="none" baseline="0">
              <a:solidFill>
                <a:srgbClr val="FFFFFF"/>
              </a:solidFill>
              <a:latin typeface="Calibri"/>
              <a:ea typeface="Calibri"/>
              <a:cs typeface="Calibri"/>
            </a:rPr>
            <a:t>
</a:t>
          </a:r>
          <a:r>
            <a:rPr lang="en-US" cap="none" sz="1100" b="1" i="0" u="none" baseline="0">
              <a:solidFill>
                <a:srgbClr val="FFFFFF"/>
              </a:solidFill>
              <a:latin typeface="Calibri"/>
              <a:ea typeface="Calibri"/>
              <a:cs typeface="Calibri"/>
            </a:rPr>
            <a:t>Do you expect ALL CAMERAS  on the system to have a 2nd (lower resolution ) stream for live viewing?</a:t>
          </a:r>
        </a:p>
      </xdr:txBody>
    </xdr:sp>
    <xdr:clientData/>
  </xdr:twoCellAnchor>
  <xdr:twoCellAnchor>
    <xdr:from>
      <xdr:col>1</xdr:col>
      <xdr:colOff>28575</xdr:colOff>
      <xdr:row>16</xdr:row>
      <xdr:rowOff>28575</xdr:rowOff>
    </xdr:from>
    <xdr:to>
      <xdr:col>3</xdr:col>
      <xdr:colOff>609600</xdr:colOff>
      <xdr:row>21</xdr:row>
      <xdr:rowOff>333375</xdr:rowOff>
    </xdr:to>
    <xdr:sp>
      <xdr:nvSpPr>
        <xdr:cNvPr id="8" name="Right Arrow Callout 8"/>
        <xdr:cNvSpPr>
          <a:spLocks/>
        </xdr:cNvSpPr>
      </xdr:nvSpPr>
      <xdr:spPr>
        <a:xfrm>
          <a:off x="714375" y="4114800"/>
          <a:ext cx="2867025" cy="1476375"/>
        </a:xfrm>
        <a:prstGeom prst="rightArrowCallout">
          <a:avLst>
            <a:gd name="adj1" fmla="val 14976"/>
            <a:gd name="adj2" fmla="val 35000"/>
          </a:avLst>
        </a:prstGeom>
        <a:solidFill>
          <a:srgbClr val="4F81BD"/>
        </a:solidFill>
        <a:ln w="25400" cmpd="sng">
          <a:solidFill>
            <a:srgbClr val="385D8A"/>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STEP</a:t>
          </a:r>
          <a:r>
            <a:rPr lang="en-US" cap="none" sz="1100" b="1" i="0" u="none" baseline="0">
              <a:solidFill>
                <a:srgbClr val="FFFFFF"/>
              </a:solidFill>
              <a:latin typeface="Calibri"/>
              <a:ea typeface="Calibri"/>
              <a:cs typeface="Calibri"/>
            </a:rPr>
            <a:t> 2:
</a:t>
          </a:r>
          <a:r>
            <a:rPr lang="en-US" cap="none" sz="1100" b="1" i="0" u="none" baseline="0">
              <a:solidFill>
                <a:srgbClr val="FFFFFF"/>
              </a:solidFill>
              <a:latin typeface="Calibri"/>
              <a:ea typeface="Calibri"/>
              <a:cs typeface="Calibri"/>
            </a:rPr>
            <a:t>
</a:t>
          </a:r>
          <a:r>
            <a:rPr lang="en-US" cap="none" sz="1000" b="1" i="0" u="none" baseline="0">
              <a:solidFill>
                <a:srgbClr val="FFFFFF"/>
              </a:solidFill>
              <a:latin typeface="Calibri"/>
              <a:ea typeface="Calibri"/>
              <a:cs typeface="Calibri"/>
            </a:rPr>
            <a:t>For each type of viewing --  Mobile Devices with x number of streams, plus Browser Users --  indicate the total number of devices that your system must simultaneously support.*</a:t>
          </a:r>
        </a:p>
      </xdr:txBody>
    </xdr:sp>
    <xdr:clientData/>
  </xdr:twoCellAnchor>
  <xdr:twoCellAnchor>
    <xdr:from>
      <xdr:col>8</xdr:col>
      <xdr:colOff>66675</xdr:colOff>
      <xdr:row>14</xdr:row>
      <xdr:rowOff>38100</xdr:rowOff>
    </xdr:from>
    <xdr:to>
      <xdr:col>11</xdr:col>
      <xdr:colOff>9525</xdr:colOff>
      <xdr:row>20</xdr:row>
      <xdr:rowOff>276225</xdr:rowOff>
    </xdr:to>
    <xdr:grpSp>
      <xdr:nvGrpSpPr>
        <xdr:cNvPr id="9" name="Group 17"/>
        <xdr:cNvGrpSpPr>
          <a:grpSpLocks/>
        </xdr:cNvGrpSpPr>
      </xdr:nvGrpSpPr>
      <xdr:grpSpPr>
        <a:xfrm>
          <a:off x="6686550" y="3724275"/>
          <a:ext cx="2143125" cy="1438275"/>
          <a:chOff x="10934700" y="3114287"/>
          <a:chExt cx="2146300" cy="1454926"/>
        </a:xfrm>
        <a:solidFill>
          <a:srgbClr val="FFFFFF"/>
        </a:solidFill>
      </xdr:grpSpPr>
      <xdr:pic>
        <xdr:nvPicPr>
          <xdr:cNvPr id="10" name="Picture 11"/>
          <xdr:cNvPicPr preferRelativeResize="1">
            <a:picLocks noChangeAspect="1"/>
          </xdr:cNvPicPr>
        </xdr:nvPicPr>
        <xdr:blipFill>
          <a:blip r:embed="rId1"/>
          <a:stretch>
            <a:fillRect/>
          </a:stretch>
        </xdr:blipFill>
        <xdr:spPr>
          <a:xfrm>
            <a:off x="10934700" y="3114287"/>
            <a:ext cx="2146300" cy="1454926"/>
          </a:xfrm>
          <a:prstGeom prst="rect">
            <a:avLst/>
          </a:prstGeom>
          <a:noFill/>
          <a:ln w="9525" cmpd="sng">
            <a:noFill/>
          </a:ln>
        </xdr:spPr>
      </xdr:pic>
      <xdr:pic>
        <xdr:nvPicPr>
          <xdr:cNvPr id="11" name="Picture 16"/>
          <xdr:cNvPicPr preferRelativeResize="1">
            <a:picLocks noChangeAspect="1"/>
          </xdr:cNvPicPr>
        </xdr:nvPicPr>
        <xdr:blipFill>
          <a:blip r:embed="rId3"/>
          <a:stretch>
            <a:fillRect/>
          </a:stretch>
        </xdr:blipFill>
        <xdr:spPr>
          <a:xfrm flipH="1">
            <a:off x="11077429" y="3228862"/>
            <a:ext cx="1857623" cy="1219228"/>
          </a:xfrm>
          <a:prstGeom prst="rect">
            <a:avLst/>
          </a:prstGeom>
          <a:noFill/>
          <a:ln w="9525" cmpd="sng">
            <a:noFill/>
          </a:ln>
        </xdr:spPr>
      </xdr:pic>
    </xdr:grpSp>
    <xdr:clientData/>
  </xdr:twoCellAnchor>
  <xdr:twoCellAnchor>
    <xdr:from>
      <xdr:col>5</xdr:col>
      <xdr:colOff>0</xdr:colOff>
      <xdr:row>14</xdr:row>
      <xdr:rowOff>38100</xdr:rowOff>
    </xdr:from>
    <xdr:to>
      <xdr:col>7</xdr:col>
      <xdr:colOff>647700</xdr:colOff>
      <xdr:row>20</xdr:row>
      <xdr:rowOff>295275</xdr:rowOff>
    </xdr:to>
    <xdr:grpSp>
      <xdr:nvGrpSpPr>
        <xdr:cNvPr id="12" name="Group 19"/>
        <xdr:cNvGrpSpPr>
          <a:grpSpLocks/>
        </xdr:cNvGrpSpPr>
      </xdr:nvGrpSpPr>
      <xdr:grpSpPr>
        <a:xfrm>
          <a:off x="4381500" y="3724275"/>
          <a:ext cx="2143125" cy="1457325"/>
          <a:chOff x="10848975" y="4904987"/>
          <a:chExt cx="2146300" cy="1454926"/>
        </a:xfrm>
        <a:solidFill>
          <a:srgbClr val="FFFFFF"/>
        </a:solidFill>
      </xdr:grpSpPr>
      <xdr:pic>
        <xdr:nvPicPr>
          <xdr:cNvPr id="13" name="Picture 14"/>
          <xdr:cNvPicPr preferRelativeResize="1">
            <a:picLocks noChangeAspect="1"/>
          </xdr:cNvPicPr>
        </xdr:nvPicPr>
        <xdr:blipFill>
          <a:blip r:embed="rId1"/>
          <a:stretch>
            <a:fillRect/>
          </a:stretch>
        </xdr:blipFill>
        <xdr:spPr>
          <a:xfrm>
            <a:off x="10848975" y="4904987"/>
            <a:ext cx="2146300" cy="1454926"/>
          </a:xfrm>
          <a:prstGeom prst="rect">
            <a:avLst/>
          </a:prstGeom>
          <a:noFill/>
          <a:ln w="9525" cmpd="sng">
            <a:noFill/>
          </a:ln>
        </xdr:spPr>
      </xdr:pic>
      <xdr:pic>
        <xdr:nvPicPr>
          <xdr:cNvPr id="14" name="Picture 18"/>
          <xdr:cNvPicPr preferRelativeResize="1">
            <a:picLocks noChangeAspect="1"/>
          </xdr:cNvPicPr>
        </xdr:nvPicPr>
        <xdr:blipFill>
          <a:blip r:embed="rId4"/>
          <a:stretch>
            <a:fillRect/>
          </a:stretch>
        </xdr:blipFill>
        <xdr:spPr>
          <a:xfrm>
            <a:off x="10998143" y="5038840"/>
            <a:ext cx="1860306" cy="1200314"/>
          </a:xfrm>
          <a:prstGeom prst="rect">
            <a:avLst/>
          </a:prstGeom>
          <a:noFill/>
          <a:ln w="9525" cmpd="sng">
            <a:noFill/>
          </a:ln>
        </xdr:spPr>
      </xdr:pic>
    </xdr:grpSp>
    <xdr:clientData/>
  </xdr:twoCellAnchor>
  <xdr:twoCellAnchor>
    <xdr:from>
      <xdr:col>20</xdr:col>
      <xdr:colOff>9525</xdr:colOff>
      <xdr:row>15</xdr:row>
      <xdr:rowOff>200025</xdr:rowOff>
    </xdr:from>
    <xdr:to>
      <xdr:col>23</xdr:col>
      <xdr:colOff>333375</xdr:colOff>
      <xdr:row>20</xdr:row>
      <xdr:rowOff>342900</xdr:rowOff>
    </xdr:to>
    <xdr:sp>
      <xdr:nvSpPr>
        <xdr:cNvPr id="15" name="TextBox 15"/>
        <xdr:cNvSpPr txBox="1">
          <a:spLocks noChangeArrowheads="1"/>
        </xdr:cNvSpPr>
      </xdr:nvSpPr>
      <xdr:spPr>
        <a:xfrm>
          <a:off x="14468475" y="4086225"/>
          <a:ext cx="2628900" cy="1143000"/>
        </a:xfrm>
        <a:prstGeom prst="rect">
          <a:avLst/>
        </a:prstGeom>
        <a:solidFill>
          <a:srgbClr val="FCD5B5"/>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For example: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x user viewing a single camera
</a:t>
          </a:r>
          <a:r>
            <a:rPr lang="en-US" cap="none" sz="1100" b="0" i="0" u="none" baseline="0">
              <a:solidFill>
                <a:srgbClr val="000000"/>
              </a:solidFill>
              <a:latin typeface="Calibri"/>
              <a:ea typeface="Calibri"/>
              <a:cs typeface="Calibri"/>
            </a:rPr>
            <a:t>2 x users viewing a quad each
</a:t>
          </a:r>
          <a:r>
            <a:rPr lang="en-US" cap="none" sz="1100" b="0" i="0" u="none" baseline="0">
              <a:solidFill>
                <a:srgbClr val="000000"/>
              </a:solidFill>
              <a:latin typeface="Calibri"/>
              <a:ea typeface="Calibri"/>
              <a:cs typeface="Calibri"/>
            </a:rPr>
            <a:t>3 x users viewing 9</a:t>
          </a:r>
          <a:r>
            <a:rPr lang="en-US" cap="none" sz="1100" b="0" i="0" u="none" baseline="0">
              <a:solidFill>
                <a:srgbClr val="000000"/>
              </a:solidFill>
              <a:latin typeface="Calibri"/>
              <a:ea typeface="Calibri"/>
              <a:cs typeface="Calibri"/>
            </a:rPr>
            <a:t> cameras each</a:t>
          </a:r>
        </a:p>
      </xdr:txBody>
    </xdr:sp>
    <xdr:clientData/>
  </xdr:twoCellAnchor>
  <xdr:twoCellAnchor>
    <xdr:from>
      <xdr:col>11</xdr:col>
      <xdr:colOff>304800</xdr:colOff>
      <xdr:row>24</xdr:row>
      <xdr:rowOff>76200</xdr:rowOff>
    </xdr:from>
    <xdr:to>
      <xdr:col>15</xdr:col>
      <xdr:colOff>476250</xdr:colOff>
      <xdr:row>30</xdr:row>
      <xdr:rowOff>180975</xdr:rowOff>
    </xdr:to>
    <xdr:sp>
      <xdr:nvSpPr>
        <xdr:cNvPr id="16" name="Rounded Rectangle 16"/>
        <xdr:cNvSpPr>
          <a:spLocks/>
        </xdr:cNvSpPr>
      </xdr:nvSpPr>
      <xdr:spPr>
        <a:xfrm>
          <a:off x="9124950" y="6477000"/>
          <a:ext cx="2105025" cy="1304925"/>
        </a:xfrm>
        <a:prstGeom prst="round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66675</xdr:colOff>
      <xdr:row>25</xdr:row>
      <xdr:rowOff>57150</xdr:rowOff>
    </xdr:from>
    <xdr:to>
      <xdr:col>23</xdr:col>
      <xdr:colOff>390525</xdr:colOff>
      <xdr:row>30</xdr:row>
      <xdr:rowOff>133350</xdr:rowOff>
    </xdr:to>
    <xdr:sp>
      <xdr:nvSpPr>
        <xdr:cNvPr id="17" name="TextBox 17"/>
        <xdr:cNvSpPr txBox="1">
          <a:spLocks noChangeArrowheads="1"/>
        </xdr:cNvSpPr>
      </xdr:nvSpPr>
      <xdr:spPr>
        <a:xfrm>
          <a:off x="14525625" y="6657975"/>
          <a:ext cx="2628900" cy="1076325"/>
        </a:xfrm>
        <a:prstGeom prst="rect">
          <a:avLst/>
        </a:prstGeom>
        <a:solidFill>
          <a:srgbClr val="FCD5B5"/>
        </a:solidFill>
        <a:ln w="9525" cmpd="sng">
          <a:solidFill>
            <a:srgbClr val="BCBCBC"/>
          </a:solidFill>
          <a:headEnd type="none"/>
          <a:tailEnd type="none"/>
        </a:ln>
      </xdr:spPr>
      <xdr:txBody>
        <a:bodyPr vertOverflow="clip" wrap="square"/>
        <a:p>
          <a:pPr algn="l">
            <a:defRPr/>
          </a:pPr>
          <a:r>
            <a:rPr lang="en-US" cap="none" sz="1100" b="1" i="0" u="none" baseline="0">
              <a:solidFill>
                <a:srgbClr val="FF0000"/>
              </a:solidFill>
              <a:latin typeface="Calibri"/>
              <a:ea typeface="Calibri"/>
              <a:cs typeface="Calibri"/>
            </a:rPr>
            <a:t>ONLY IF you select NO on STEP 1
</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This step is needed to account for the correct</a:t>
          </a:r>
          <a:r>
            <a:rPr lang="en-US" cap="none" sz="1000" b="0" i="0" u="none" baseline="0">
              <a:solidFill>
                <a:srgbClr val="000000"/>
              </a:solidFill>
              <a:latin typeface="Calibri"/>
              <a:ea typeface="Calibri"/>
              <a:cs typeface="Calibri"/>
            </a:rPr>
            <a:t> resolution the viewers will get on their devices in case where a 2nd stream is not available for use</a:t>
          </a:r>
        </a:p>
      </xdr:txBody>
    </xdr:sp>
    <xdr:clientData/>
  </xdr:twoCellAnchor>
  <xdr:twoCellAnchor>
    <xdr:from>
      <xdr:col>8</xdr:col>
      <xdr:colOff>123825</xdr:colOff>
      <xdr:row>24</xdr:row>
      <xdr:rowOff>85725</xdr:rowOff>
    </xdr:from>
    <xdr:to>
      <xdr:col>11</xdr:col>
      <xdr:colOff>28575</xdr:colOff>
      <xdr:row>30</xdr:row>
      <xdr:rowOff>190500</xdr:rowOff>
    </xdr:to>
    <xdr:sp>
      <xdr:nvSpPr>
        <xdr:cNvPr id="18" name="Rounded Rectangle 18"/>
        <xdr:cNvSpPr>
          <a:spLocks/>
        </xdr:cNvSpPr>
      </xdr:nvSpPr>
      <xdr:spPr>
        <a:xfrm>
          <a:off x="6743700" y="6486525"/>
          <a:ext cx="2105025" cy="1304925"/>
        </a:xfrm>
        <a:prstGeom prst="round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676275</xdr:colOff>
      <xdr:row>8</xdr:row>
      <xdr:rowOff>142875</xdr:rowOff>
    </xdr:from>
    <xdr:to>
      <xdr:col>23</xdr:col>
      <xdr:colOff>314325</xdr:colOff>
      <xdr:row>13</xdr:row>
      <xdr:rowOff>104775</xdr:rowOff>
    </xdr:to>
    <xdr:sp>
      <xdr:nvSpPr>
        <xdr:cNvPr id="19" name="TextBox 19"/>
        <xdr:cNvSpPr txBox="1">
          <a:spLocks noChangeArrowheads="1"/>
        </xdr:cNvSpPr>
      </xdr:nvSpPr>
      <xdr:spPr>
        <a:xfrm>
          <a:off x="14458950" y="2362200"/>
          <a:ext cx="2619375" cy="1076325"/>
        </a:xfrm>
        <a:prstGeom prst="rect">
          <a:avLst/>
        </a:prstGeom>
        <a:solidFill>
          <a:srgbClr val="FCD5B5"/>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Having a</a:t>
          </a:r>
          <a:r>
            <a:rPr lang="en-US" cap="none" sz="1100" b="0" i="0" u="none" baseline="0">
              <a:solidFill>
                <a:srgbClr val="000000"/>
              </a:solidFill>
              <a:latin typeface="Calibri"/>
              <a:ea typeface="Calibri"/>
              <a:cs typeface="Calibri"/>
            </a:rPr>
            <a:t> 2nd stream at a lower resolution reduces the load on the web / mobile server and allows more devices to be handled by each server. </a:t>
          </a:r>
          <a:r>
            <a:rPr lang="en-US" cap="none" sz="1100" b="1" i="0" u="none" baseline="0">
              <a:solidFill>
                <a:srgbClr val="000000"/>
              </a:solidFill>
              <a:latin typeface="Calibri"/>
              <a:ea typeface="Calibri"/>
              <a:cs typeface="Calibri"/>
            </a:rPr>
            <a:t>The 2nd stream should be set to 704 x 480.</a:t>
          </a:r>
          <a:r>
            <a:rPr lang="en-US" cap="none" sz="1100" b="0" i="0" u="none" baseline="0">
              <a:solidFill>
                <a:srgbClr val="000000"/>
              </a:solidFill>
              <a:latin typeface="Calibri"/>
              <a:ea typeface="Calibri"/>
              <a:cs typeface="Calibri"/>
            </a:rPr>
            <a:t> </a:t>
          </a:r>
        </a:p>
      </xdr:txBody>
    </xdr:sp>
    <xdr:clientData/>
  </xdr:twoCellAnchor>
  <xdr:twoCellAnchor>
    <xdr:from>
      <xdr:col>1</xdr:col>
      <xdr:colOff>19050</xdr:colOff>
      <xdr:row>34</xdr:row>
      <xdr:rowOff>152400</xdr:rowOff>
    </xdr:from>
    <xdr:to>
      <xdr:col>3</xdr:col>
      <xdr:colOff>581025</xdr:colOff>
      <xdr:row>38</xdr:row>
      <xdr:rowOff>76200</xdr:rowOff>
    </xdr:to>
    <xdr:sp>
      <xdr:nvSpPr>
        <xdr:cNvPr id="20" name="Right Arrow Callout 20"/>
        <xdr:cNvSpPr>
          <a:spLocks/>
        </xdr:cNvSpPr>
      </xdr:nvSpPr>
      <xdr:spPr>
        <a:xfrm>
          <a:off x="704850" y="8562975"/>
          <a:ext cx="2847975" cy="800100"/>
        </a:xfrm>
        <a:prstGeom prst="rightArrowCallout">
          <a:avLst>
            <a:gd name="adj1" fmla="val 14976"/>
            <a:gd name="adj2" fmla="val 40638"/>
          </a:avLst>
        </a:prstGeom>
        <a:solidFill>
          <a:srgbClr val="4F81BD"/>
        </a:solidFill>
        <a:ln w="25400" cmpd="sng">
          <a:solidFill>
            <a:srgbClr val="385D8A"/>
          </a:solidFill>
          <a:headEnd type="none"/>
          <a:tailEnd type="none"/>
        </a:ln>
      </xdr:spPr>
      <xdr:txBody>
        <a:bodyPr vertOverflow="clip" wrap="square" anchor="ctr"/>
        <a:p>
          <a:pPr algn="l">
            <a:defRPr/>
          </a:pPr>
          <a:r>
            <a:rPr lang="en-US" cap="none" sz="1100" b="1" i="0" u="none" baseline="0">
              <a:solidFill>
                <a:srgbClr val="FFFFFF"/>
              </a:solidFill>
              <a:latin typeface="Calibri"/>
              <a:ea typeface="Calibri"/>
              <a:cs typeface="Calibri"/>
            </a:rPr>
            <a:t>RESULTS</a:t>
          </a:r>
          <a:r>
            <a:rPr lang="en-US" cap="none" sz="1100" b="1" i="0" u="none" baseline="0">
              <a:solidFill>
                <a:srgbClr val="FFFFFF"/>
              </a:solidFill>
              <a:latin typeface="Calibri"/>
              <a:ea typeface="Calibri"/>
              <a:cs typeface="Calibri"/>
            </a:rPr>
            <a:t>
</a:t>
          </a:r>
        </a:p>
      </xdr:txBody>
    </xdr:sp>
    <xdr:clientData/>
  </xdr:twoCellAnchor>
  <xdr:twoCellAnchor>
    <xdr:from>
      <xdr:col>2</xdr:col>
      <xdr:colOff>371475</xdr:colOff>
      <xdr:row>32</xdr:row>
      <xdr:rowOff>123825</xdr:rowOff>
    </xdr:from>
    <xdr:to>
      <xdr:col>26</xdr:col>
      <xdr:colOff>104775</xdr:colOff>
      <xdr:row>33</xdr:row>
      <xdr:rowOff>123825</xdr:rowOff>
    </xdr:to>
    <xdr:sp>
      <xdr:nvSpPr>
        <xdr:cNvPr id="21" name="Minus 21"/>
        <xdr:cNvSpPr>
          <a:spLocks/>
        </xdr:cNvSpPr>
      </xdr:nvSpPr>
      <xdr:spPr>
        <a:xfrm>
          <a:off x="1743075" y="8134350"/>
          <a:ext cx="17183100" cy="200025"/>
        </a:xfrm>
        <a:custGeom>
          <a:pathLst>
            <a:path h="200024" w="16192499">
              <a:moveTo>
                <a:pt x="2146316" y="76489"/>
              </a:moveTo>
              <a:lnTo>
                <a:pt x="14046183" y="76489"/>
              </a:lnTo>
              <a:lnTo>
                <a:pt x="14046183" y="123535"/>
              </a:lnTo>
              <a:lnTo>
                <a:pt x="2146316" y="123535"/>
              </a:lnTo>
              <a:lnTo>
                <a:pt x="2146316" y="76489"/>
              </a:lnTo>
              <a:close/>
            </a:path>
          </a:pathLst>
        </a:cu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114300</xdr:colOff>
      <xdr:row>6</xdr:row>
      <xdr:rowOff>0</xdr:rowOff>
    </xdr:from>
    <xdr:to>
      <xdr:col>2</xdr:col>
      <xdr:colOff>114300</xdr:colOff>
      <xdr:row>7</xdr:row>
      <xdr:rowOff>28575</xdr:rowOff>
    </xdr:to>
    <xdr:sp>
      <xdr:nvSpPr>
        <xdr:cNvPr id="22" name="Straight Arrow Connector 22"/>
        <xdr:cNvSpPr>
          <a:spLocks/>
        </xdr:cNvSpPr>
      </xdr:nvSpPr>
      <xdr:spPr>
        <a:xfrm>
          <a:off x="1485900" y="1781175"/>
          <a:ext cx="0" cy="26670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485775</xdr:colOff>
      <xdr:row>22</xdr:row>
      <xdr:rowOff>19050</xdr:rowOff>
    </xdr:from>
    <xdr:to>
      <xdr:col>8</xdr:col>
      <xdr:colOff>200025</xdr:colOff>
      <xdr:row>22</xdr:row>
      <xdr:rowOff>209550</xdr:rowOff>
    </xdr:to>
    <xdr:sp>
      <xdr:nvSpPr>
        <xdr:cNvPr id="23" name="TextBox 23"/>
        <xdr:cNvSpPr txBox="1">
          <a:spLocks noChangeArrowheads="1"/>
        </xdr:cNvSpPr>
      </xdr:nvSpPr>
      <xdr:spPr>
        <a:xfrm>
          <a:off x="6362700" y="5648325"/>
          <a:ext cx="457200" cy="19050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1" i="0" u="none" baseline="0">
              <a:solidFill>
                <a:srgbClr val="FF0000"/>
              </a:solidFill>
              <a:latin typeface="Calibri"/>
              <a:ea typeface="Calibri"/>
              <a:cs typeface="Calibri"/>
            </a:rPr>
            <a:t>AND</a:t>
          </a:r>
        </a:p>
      </xdr:txBody>
    </xdr:sp>
    <xdr:clientData/>
  </xdr:twoCellAnchor>
  <xdr:twoCellAnchor>
    <xdr:from>
      <xdr:col>10</xdr:col>
      <xdr:colOff>533400</xdr:colOff>
      <xdr:row>22</xdr:row>
      <xdr:rowOff>9525</xdr:rowOff>
    </xdr:from>
    <xdr:to>
      <xdr:col>11</xdr:col>
      <xdr:colOff>228600</xdr:colOff>
      <xdr:row>22</xdr:row>
      <xdr:rowOff>209550</xdr:rowOff>
    </xdr:to>
    <xdr:sp>
      <xdr:nvSpPr>
        <xdr:cNvPr id="24" name="TextBox 24"/>
        <xdr:cNvSpPr txBox="1">
          <a:spLocks noChangeArrowheads="1"/>
        </xdr:cNvSpPr>
      </xdr:nvSpPr>
      <xdr:spPr>
        <a:xfrm>
          <a:off x="8591550" y="5638800"/>
          <a:ext cx="457200" cy="2000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1" i="0" u="none" baseline="0">
              <a:solidFill>
                <a:srgbClr val="FF0000"/>
              </a:solidFill>
              <a:latin typeface="Calibri"/>
              <a:ea typeface="Calibri"/>
              <a:cs typeface="Calibri"/>
            </a:rPr>
            <a:t>AND</a:t>
          </a:r>
        </a:p>
      </xdr:txBody>
    </xdr:sp>
    <xdr:clientData/>
  </xdr:twoCellAnchor>
  <xdr:twoCellAnchor>
    <xdr:from>
      <xdr:col>15</xdr:col>
      <xdr:colOff>533400</xdr:colOff>
      <xdr:row>22</xdr:row>
      <xdr:rowOff>9525</xdr:rowOff>
    </xdr:from>
    <xdr:to>
      <xdr:col>16</xdr:col>
      <xdr:colOff>228600</xdr:colOff>
      <xdr:row>22</xdr:row>
      <xdr:rowOff>209550</xdr:rowOff>
    </xdr:to>
    <xdr:sp>
      <xdr:nvSpPr>
        <xdr:cNvPr id="25" name="TextBox 25"/>
        <xdr:cNvSpPr txBox="1">
          <a:spLocks noChangeArrowheads="1"/>
        </xdr:cNvSpPr>
      </xdr:nvSpPr>
      <xdr:spPr>
        <a:xfrm>
          <a:off x="11287125" y="5638800"/>
          <a:ext cx="485775" cy="2000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1" i="0" u="none" baseline="0">
              <a:solidFill>
                <a:srgbClr val="FF0000"/>
              </a:solidFill>
              <a:latin typeface="Calibri"/>
              <a:ea typeface="Calibri"/>
              <a:cs typeface="Calibri"/>
            </a:rPr>
            <a:t>AND</a:t>
          </a:r>
        </a:p>
      </xdr:txBody>
    </xdr:sp>
    <xdr:clientData/>
  </xdr:twoCellAnchor>
  <xdr:twoCellAnchor>
    <xdr:from>
      <xdr:col>5</xdr:col>
      <xdr:colOff>19050</xdr:colOff>
      <xdr:row>24</xdr:row>
      <xdr:rowOff>76200</xdr:rowOff>
    </xdr:from>
    <xdr:to>
      <xdr:col>7</xdr:col>
      <xdr:colOff>628650</xdr:colOff>
      <xdr:row>30</xdr:row>
      <xdr:rowOff>180975</xdr:rowOff>
    </xdr:to>
    <xdr:sp>
      <xdr:nvSpPr>
        <xdr:cNvPr id="26" name="Rounded Rectangle 26"/>
        <xdr:cNvSpPr>
          <a:spLocks/>
        </xdr:cNvSpPr>
      </xdr:nvSpPr>
      <xdr:spPr>
        <a:xfrm>
          <a:off x="4400550" y="6477000"/>
          <a:ext cx="2105025" cy="1304925"/>
        </a:xfrm>
        <a:prstGeom prst="round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647700</xdr:colOff>
      <xdr:row>14</xdr:row>
      <xdr:rowOff>38100</xdr:rowOff>
    </xdr:from>
    <xdr:to>
      <xdr:col>18</xdr:col>
      <xdr:colOff>419100</xdr:colOff>
      <xdr:row>20</xdr:row>
      <xdr:rowOff>276225</xdr:rowOff>
    </xdr:to>
    <xdr:grpSp>
      <xdr:nvGrpSpPr>
        <xdr:cNvPr id="27" name="Group 5"/>
        <xdr:cNvGrpSpPr>
          <a:grpSpLocks/>
        </xdr:cNvGrpSpPr>
      </xdr:nvGrpSpPr>
      <xdr:grpSpPr>
        <a:xfrm>
          <a:off x="11401425" y="3724275"/>
          <a:ext cx="2143125" cy="1438275"/>
          <a:chOff x="11401425" y="3257550"/>
          <a:chExt cx="2143125" cy="1438275"/>
        </a:xfrm>
        <a:solidFill>
          <a:srgbClr val="FFFFFF"/>
        </a:solidFill>
      </xdr:grpSpPr>
      <xdr:pic>
        <xdr:nvPicPr>
          <xdr:cNvPr id="28" name="Picture 8"/>
          <xdr:cNvPicPr preferRelativeResize="1">
            <a:picLocks noChangeAspect="1"/>
          </xdr:cNvPicPr>
        </xdr:nvPicPr>
        <xdr:blipFill>
          <a:blip r:embed="rId1"/>
          <a:stretch>
            <a:fillRect/>
          </a:stretch>
        </xdr:blipFill>
        <xdr:spPr>
          <a:xfrm>
            <a:off x="11401425" y="3257550"/>
            <a:ext cx="2143125" cy="1438275"/>
          </a:xfrm>
          <a:prstGeom prst="rect">
            <a:avLst/>
          </a:prstGeom>
          <a:noFill/>
          <a:ln w="9525" cmpd="sng">
            <a:noFill/>
          </a:ln>
        </xdr:spPr>
      </xdr:pic>
      <xdr:pic>
        <xdr:nvPicPr>
          <xdr:cNvPr id="29" name="Picture 4"/>
          <xdr:cNvPicPr preferRelativeResize="1">
            <a:picLocks noChangeAspect="1"/>
          </xdr:cNvPicPr>
        </xdr:nvPicPr>
        <xdr:blipFill>
          <a:blip r:embed="rId5"/>
          <a:stretch>
            <a:fillRect/>
          </a:stretch>
        </xdr:blipFill>
        <xdr:spPr>
          <a:xfrm>
            <a:off x="11563231" y="3410007"/>
            <a:ext cx="1866662" cy="1143069"/>
          </a:xfrm>
          <a:prstGeom prst="rect">
            <a:avLst/>
          </a:prstGeom>
          <a:noFill/>
          <a:ln w="9525" cmpd="sng">
            <a:noFill/>
          </a:ln>
        </xdr:spPr>
      </xdr:pic>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14</xdr:row>
      <xdr:rowOff>95250</xdr:rowOff>
    </xdr:from>
    <xdr:to>
      <xdr:col>1</xdr:col>
      <xdr:colOff>819150</xdr:colOff>
      <xdr:row>24</xdr:row>
      <xdr:rowOff>161925</xdr:rowOff>
    </xdr:to>
    <xdr:sp>
      <xdr:nvSpPr>
        <xdr:cNvPr id="1" name="Up Arrow Callout 1"/>
        <xdr:cNvSpPr>
          <a:spLocks/>
        </xdr:cNvSpPr>
      </xdr:nvSpPr>
      <xdr:spPr>
        <a:xfrm>
          <a:off x="361950" y="3143250"/>
          <a:ext cx="762000" cy="2066925"/>
        </a:xfrm>
        <a:prstGeom prst="upArrowCallout">
          <a:avLst>
            <a:gd name="adj1" fmla="val -14976"/>
            <a:gd name="adj2" fmla="val -40782"/>
          </a:avLst>
        </a:prstGeom>
        <a:solidFill>
          <a:srgbClr val="4F81BD"/>
        </a:solidFill>
        <a:ln w="25400" cmpd="sng">
          <a:solidFill>
            <a:srgbClr val="385D8A"/>
          </a:solidFill>
          <a:headEnd type="none"/>
          <a:tailEnd type="none"/>
        </a:ln>
      </xdr:spPr>
      <xdr:txBody>
        <a:bodyPr vertOverflow="clip" wrap="square"/>
        <a:p>
          <a:pPr algn="ctr">
            <a:defRPr/>
          </a:pPr>
          <a:r>
            <a:rPr lang="en-US" cap="none" sz="1400" b="1" i="0" u="none" baseline="0">
              <a:solidFill>
                <a:srgbClr val="FFFFFF"/>
              </a:solidFill>
            </a:rPr>
            <a:t>1
</a:t>
          </a:r>
          <a:r>
            <a:rPr lang="en-US" cap="none" sz="900" b="0" i="0" u="none" baseline="0">
              <a:solidFill>
                <a:srgbClr val="FFFFFF"/>
              </a:solidFill>
              <a:latin typeface="Calibri"/>
              <a:ea typeface="Calibri"/>
              <a:cs typeface="Calibri"/>
            </a:rPr>
            <a:t>Enter</a:t>
          </a:r>
          <a:r>
            <a:rPr lang="en-US" cap="none" sz="900" b="0" i="0" u="none" baseline="0">
              <a:solidFill>
                <a:srgbClr val="FFFFFF"/>
              </a:solidFill>
              <a:latin typeface="Calibri"/>
              <a:ea typeface="Calibri"/>
              <a:cs typeface="Calibri"/>
            </a:rPr>
            <a:t> the number of cameras</a:t>
          </a:r>
        </a:p>
      </xdr:txBody>
    </xdr:sp>
    <xdr:clientData/>
  </xdr:twoCellAnchor>
  <xdr:twoCellAnchor>
    <xdr:from>
      <xdr:col>2</xdr:col>
      <xdr:colOff>76200</xdr:colOff>
      <xdr:row>14</xdr:row>
      <xdr:rowOff>76200</xdr:rowOff>
    </xdr:from>
    <xdr:to>
      <xdr:col>2</xdr:col>
      <xdr:colOff>828675</xdr:colOff>
      <xdr:row>24</xdr:row>
      <xdr:rowOff>180975</xdr:rowOff>
    </xdr:to>
    <xdr:sp>
      <xdr:nvSpPr>
        <xdr:cNvPr id="2" name="Up Arrow Callout 2"/>
        <xdr:cNvSpPr>
          <a:spLocks/>
        </xdr:cNvSpPr>
      </xdr:nvSpPr>
      <xdr:spPr>
        <a:xfrm>
          <a:off x="1238250" y="3124200"/>
          <a:ext cx="752475" cy="2105025"/>
        </a:xfrm>
        <a:prstGeom prst="upArrowCallout">
          <a:avLst>
            <a:gd name="adj1" fmla="val -14976"/>
            <a:gd name="adj2" fmla="val -41064"/>
          </a:avLst>
        </a:prstGeom>
        <a:solidFill>
          <a:srgbClr val="4F81BD"/>
        </a:solidFill>
        <a:ln w="25400" cmpd="sng">
          <a:solidFill>
            <a:srgbClr val="385D8A"/>
          </a:solidFill>
          <a:headEnd type="none"/>
          <a:tailEnd type="none"/>
        </a:ln>
      </xdr:spPr>
      <xdr:txBody>
        <a:bodyPr vertOverflow="clip" wrap="square"/>
        <a:p>
          <a:pPr algn="ctr">
            <a:defRPr/>
          </a:pPr>
          <a:r>
            <a:rPr lang="en-US" cap="none" sz="1400" b="1" i="0" u="none" baseline="0">
              <a:solidFill>
                <a:srgbClr val="FFFFFF"/>
              </a:solidFill>
            </a:rPr>
            <a:t>2
</a:t>
          </a:r>
          <a:r>
            <a:rPr lang="en-US" cap="none" sz="900" b="0" i="0" u="none" baseline="0">
              <a:solidFill>
                <a:srgbClr val="FFFFFF"/>
              </a:solidFill>
              <a:latin typeface="Calibri"/>
              <a:ea typeface="Calibri"/>
              <a:cs typeface="Calibri"/>
            </a:rPr>
            <a:t>Enter</a:t>
          </a:r>
          <a:r>
            <a:rPr lang="en-US" cap="none" sz="900" b="0" i="0" u="none" baseline="0">
              <a:solidFill>
                <a:srgbClr val="FFFFFF"/>
              </a:solidFill>
              <a:latin typeface="Calibri"/>
              <a:ea typeface="Calibri"/>
              <a:cs typeface="Calibri"/>
            </a:rPr>
            <a:t> the number of days of storage</a:t>
          </a:r>
        </a:p>
      </xdr:txBody>
    </xdr:sp>
    <xdr:clientData/>
  </xdr:twoCellAnchor>
  <xdr:twoCellAnchor>
    <xdr:from>
      <xdr:col>3</xdr:col>
      <xdr:colOff>76200</xdr:colOff>
      <xdr:row>14</xdr:row>
      <xdr:rowOff>85725</xdr:rowOff>
    </xdr:from>
    <xdr:to>
      <xdr:col>3</xdr:col>
      <xdr:colOff>828675</xdr:colOff>
      <xdr:row>24</xdr:row>
      <xdr:rowOff>190500</xdr:rowOff>
    </xdr:to>
    <xdr:sp>
      <xdr:nvSpPr>
        <xdr:cNvPr id="3" name="Up Arrow Callout 3"/>
        <xdr:cNvSpPr>
          <a:spLocks/>
        </xdr:cNvSpPr>
      </xdr:nvSpPr>
      <xdr:spPr>
        <a:xfrm>
          <a:off x="2133600" y="3133725"/>
          <a:ext cx="752475" cy="2105025"/>
        </a:xfrm>
        <a:prstGeom prst="upArrowCallout">
          <a:avLst>
            <a:gd name="adj1" fmla="val -14976"/>
            <a:gd name="adj2" fmla="val -41064"/>
          </a:avLst>
        </a:prstGeom>
        <a:solidFill>
          <a:srgbClr val="4F81BD"/>
        </a:solidFill>
        <a:ln w="25400" cmpd="sng">
          <a:solidFill>
            <a:srgbClr val="385D8A"/>
          </a:solidFill>
          <a:headEnd type="none"/>
          <a:tailEnd type="none"/>
        </a:ln>
      </xdr:spPr>
      <xdr:txBody>
        <a:bodyPr vertOverflow="clip" wrap="square"/>
        <a:p>
          <a:pPr algn="l">
            <a:defRPr/>
          </a:pPr>
          <a:r>
            <a:rPr lang="en-US" cap="none" sz="1400" b="1" i="0" u="none" baseline="0">
              <a:solidFill>
                <a:srgbClr val="FFFFFF"/>
              </a:solidFill>
            </a:rPr>
            <a:t>3
</a:t>
          </a:r>
          <a:r>
            <a:rPr lang="en-US" cap="none" sz="800" b="0" i="0" u="none" baseline="0">
              <a:solidFill>
                <a:srgbClr val="FFFFFF"/>
              </a:solidFill>
              <a:latin typeface="Calibri"/>
              <a:ea typeface="Calibri"/>
              <a:cs typeface="Calibri"/>
            </a:rPr>
            <a:t>Enter the percentage of day that the cameras are expected to record</a:t>
          </a:r>
        </a:p>
      </xdr:txBody>
    </xdr:sp>
    <xdr:clientData/>
  </xdr:twoCellAnchor>
  <xdr:twoCellAnchor>
    <xdr:from>
      <xdr:col>4</xdr:col>
      <xdr:colOff>104775</xdr:colOff>
      <xdr:row>14</xdr:row>
      <xdr:rowOff>66675</xdr:rowOff>
    </xdr:from>
    <xdr:to>
      <xdr:col>4</xdr:col>
      <xdr:colOff>1571625</xdr:colOff>
      <xdr:row>25</xdr:row>
      <xdr:rowOff>0</xdr:rowOff>
    </xdr:to>
    <xdr:sp>
      <xdr:nvSpPr>
        <xdr:cNvPr id="4" name="Up Arrow Callout 4"/>
        <xdr:cNvSpPr>
          <a:spLocks/>
        </xdr:cNvSpPr>
      </xdr:nvSpPr>
      <xdr:spPr>
        <a:xfrm>
          <a:off x="3000375" y="3114675"/>
          <a:ext cx="1466850" cy="2133600"/>
        </a:xfrm>
        <a:prstGeom prst="upArrowCallout">
          <a:avLst>
            <a:gd name="adj1" fmla="val -14976"/>
            <a:gd name="adj2" fmla="val -32814"/>
          </a:avLst>
        </a:prstGeom>
        <a:solidFill>
          <a:srgbClr val="4F81BD"/>
        </a:solidFill>
        <a:ln w="25400" cmpd="sng">
          <a:solidFill>
            <a:srgbClr val="385D8A"/>
          </a:solidFill>
          <a:headEnd type="none"/>
          <a:tailEnd type="none"/>
        </a:ln>
      </xdr:spPr>
      <xdr:txBody>
        <a:bodyPr vertOverflow="clip" wrap="square"/>
        <a:p>
          <a:pPr algn="ctr">
            <a:defRPr/>
          </a:pPr>
          <a:r>
            <a:rPr lang="en-US" cap="none" sz="1400" b="1" i="0" u="none" baseline="0">
              <a:solidFill>
                <a:srgbClr val="FFFFFF"/>
              </a:solidFill>
            </a:rPr>
            <a:t>4
</a:t>
          </a:r>
          <a:r>
            <a:rPr lang="en-US" cap="none" sz="900" b="0" i="0" u="none" baseline="0">
              <a:solidFill>
                <a:srgbClr val="FFFFFF"/>
              </a:solidFill>
              <a:latin typeface="Calibri"/>
              <a:ea typeface="Calibri"/>
              <a:cs typeface="Calibri"/>
            </a:rPr>
            <a:t>Select the bitrate</a:t>
          </a:r>
          <a:r>
            <a:rPr lang="en-US" cap="none" sz="900" b="0" i="0" u="none" baseline="0">
              <a:solidFill>
                <a:srgbClr val="FFFFFF"/>
              </a:solidFill>
              <a:latin typeface="Calibri"/>
              <a:ea typeface="Calibri"/>
              <a:cs typeface="Calibri"/>
            </a:rPr>
            <a:t> used for the camera transmission. Recommended settings for different resolutions and frame rates are shown in the table above.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30</xdr:row>
      <xdr:rowOff>57150</xdr:rowOff>
    </xdr:from>
    <xdr:to>
      <xdr:col>9</xdr:col>
      <xdr:colOff>533400</xdr:colOff>
      <xdr:row>65</xdr:row>
      <xdr:rowOff>38100</xdr:rowOff>
    </xdr:to>
    <xdr:graphicFrame>
      <xdr:nvGraphicFramePr>
        <xdr:cNvPr id="1" name="Chart 2"/>
        <xdr:cNvGraphicFramePr/>
      </xdr:nvGraphicFramePr>
      <xdr:xfrm>
        <a:off x="0" y="6057900"/>
        <a:ext cx="7239000" cy="6981825"/>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Table1" displayName="Table1" ref="I3:M9" comment="" totalsRowShown="0">
  <autoFilter ref="I3:M9"/>
  <tableColumns count="5">
    <tableColumn id="1" name="Column1"/>
    <tableColumn id="2" name="5 FPS"/>
    <tableColumn id="3" name="10 FPS"/>
    <tableColumn id="4" name="15 FPS"/>
    <tableColumn id="5" name="30 FPS"/>
  </tableColumns>
  <tableStyleInfo name="TableStyleMedium9" showFirstColumn="0" showLastColumn="0" showRowStripes="1" showColumnStripes="0"/>
</table>
</file>

<file path=xl/tables/table2.xml><?xml version="1.0" encoding="utf-8"?>
<table xmlns="http://schemas.openxmlformats.org/spreadsheetml/2006/main" id="2" name="Table2" displayName="Table2" ref="A6:E17" comment="" totalsRowShown="0">
  <autoFilter ref="A6:E17"/>
  <tableColumns count="5">
    <tableColumn id="1" name="Column1"/>
    <tableColumn id="2" name="Column2"/>
    <tableColumn id="3" name="Column3"/>
    <tableColumn id="4" name="Column4"/>
    <tableColumn id="5" name="Column5"/>
  </tableColumns>
  <tableStyleInfo name="TableStyleMedium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2.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codeName="Sheet1">
    <pageSetUpPr fitToPage="1"/>
  </sheetPr>
  <dimension ref="A1:U79"/>
  <sheetViews>
    <sheetView tabSelected="1" zoomScalePageLayoutView="0" workbookViewId="0" topLeftCell="B1">
      <selection activeCell="V24" sqref="V24"/>
    </sheetView>
  </sheetViews>
  <sheetFormatPr defaultColWidth="9.00390625" defaultRowHeight="15.75"/>
  <cols>
    <col min="1" max="1" width="0" style="0" hidden="1" customWidth="1"/>
    <col min="2" max="2" width="11.375" style="3" bestFit="1" customWidth="1"/>
    <col min="3" max="3" width="19.50390625" style="3" customWidth="1"/>
    <col min="4" max="4" width="13.875" style="3" customWidth="1"/>
    <col min="5" max="5" width="4.875" style="3" customWidth="1"/>
    <col min="6" max="6" width="5.00390625" style="3" customWidth="1"/>
    <col min="7" max="7" width="20.50390625" style="3" customWidth="1"/>
    <col min="8" max="8" width="24.125" style="3" customWidth="1"/>
    <col min="9" max="9" width="0.12890625" style="3" hidden="1" customWidth="1"/>
    <col min="10" max="11" width="13.875" style="3" customWidth="1"/>
    <col min="12" max="12" width="16.75390625" style="3" bestFit="1" customWidth="1"/>
    <col min="13" max="13" width="14.875" style="3" customWidth="1"/>
    <col min="14" max="14" width="16.625" style="0" hidden="1" customWidth="1"/>
    <col min="15" max="15" width="17.625" style="0" hidden="1" customWidth="1"/>
    <col min="16" max="16" width="21.75390625" style="0" hidden="1" customWidth="1"/>
    <col min="17" max="17" width="23.875" style="0" hidden="1" customWidth="1"/>
    <col min="18" max="18" width="0.12890625" style="0" hidden="1" customWidth="1"/>
    <col min="19" max="19" width="1.37890625" style="0" customWidth="1"/>
  </cols>
  <sheetData>
    <row r="1" spans="2:13" ht="18.75">
      <c r="B1" s="94"/>
      <c r="C1" s="98" t="s">
        <v>130</v>
      </c>
      <c r="D1" s="119"/>
      <c r="E1" s="120"/>
      <c r="F1" s="120"/>
      <c r="G1" s="121"/>
      <c r="H1" s="94"/>
      <c r="I1" s="94"/>
      <c r="J1" s="94"/>
      <c r="K1" s="94"/>
      <c r="L1" s="94"/>
      <c r="M1" s="94"/>
    </row>
    <row r="2" spans="2:13" ht="19.5" thickBot="1">
      <c r="B2" s="94"/>
      <c r="C2" s="99" t="s">
        <v>131</v>
      </c>
      <c r="D2" s="122"/>
      <c r="E2" s="123"/>
      <c r="F2" s="124"/>
      <c r="G2" s="125"/>
      <c r="H2" s="94"/>
      <c r="I2" s="94"/>
      <c r="J2" s="94"/>
      <c r="K2" s="94"/>
      <c r="L2" s="94"/>
      <c r="M2" s="94"/>
    </row>
    <row r="3" spans="2:13" ht="15.75">
      <c r="B3" s="94"/>
      <c r="C3" s="94"/>
      <c r="D3" s="94"/>
      <c r="E3" s="94"/>
      <c r="F3" s="94"/>
      <c r="G3" s="94"/>
      <c r="H3" s="94"/>
      <c r="I3" s="94"/>
      <c r="J3" s="94"/>
      <c r="K3" s="94"/>
      <c r="L3" s="94"/>
      <c r="M3" s="94"/>
    </row>
    <row r="4" spans="1:18" ht="15.75">
      <c r="A4" s="4"/>
      <c r="B4" s="8" t="s">
        <v>16</v>
      </c>
      <c r="C4" s="5" t="s">
        <v>0</v>
      </c>
      <c r="D4" s="5" t="s">
        <v>12</v>
      </c>
      <c r="E4" s="8" t="s">
        <v>13</v>
      </c>
      <c r="F4" s="8" t="s">
        <v>14</v>
      </c>
      <c r="G4" s="8" t="s">
        <v>31</v>
      </c>
      <c r="H4" s="8" t="s">
        <v>83</v>
      </c>
      <c r="I4" s="8" t="s">
        <v>34</v>
      </c>
      <c r="J4" s="8" t="s">
        <v>15</v>
      </c>
      <c r="K4" s="8" t="s">
        <v>19</v>
      </c>
      <c r="L4" s="8" t="s">
        <v>17</v>
      </c>
      <c r="M4" s="8" t="s">
        <v>18</v>
      </c>
      <c r="N4" s="8" t="s">
        <v>142</v>
      </c>
      <c r="O4" s="8" t="s">
        <v>143</v>
      </c>
      <c r="Q4" s="8" t="s">
        <v>142</v>
      </c>
      <c r="R4" s="8" t="s">
        <v>143</v>
      </c>
    </row>
    <row r="5" spans="1:21" ht="16.5" customHeight="1" thickBot="1">
      <c r="A5">
        <v>1</v>
      </c>
      <c r="B5" s="30">
        <v>0</v>
      </c>
      <c r="C5" s="30" t="s">
        <v>91</v>
      </c>
      <c r="D5" s="30" t="s">
        <v>27</v>
      </c>
      <c r="E5" s="30">
        <v>15</v>
      </c>
      <c r="F5" s="30">
        <v>30</v>
      </c>
      <c r="G5" s="30" t="s">
        <v>37</v>
      </c>
      <c r="H5" s="30" t="s">
        <v>87</v>
      </c>
      <c r="I5" s="40">
        <f aca="true" t="shared" si="0" ref="I5:I14">VLOOKUP(H5,$H$64:$I$67,2,FALSE)*IF(D5&lt;&gt;$D$64,1,IF(H5=$H$65,1,0.8))</f>
        <v>0.8</v>
      </c>
      <c r="J5" s="9">
        <f>INDEX(Data!$B$2:$K$17,MATCH(C5,$C$64:$C$79,0),MATCH(D5,$D$64:$D$73,0))*INDEX(Data!$O$2:$X$6,MATCH(G5,$E$64:$E$68,0),MATCH(D5,$D$64:$D$73,0))</f>
        <v>12.76</v>
      </c>
      <c r="K5" s="9">
        <f>J5*E5*8</f>
        <v>1531.2</v>
      </c>
      <c r="L5" s="10">
        <f aca="true" t="shared" si="1" ref="L5:L14">B5*K5/1024</f>
        <v>0</v>
      </c>
      <c r="M5" s="22">
        <f aca="true" t="shared" si="2" ref="M5:M13">I5*L5*F5*24*60*60/1024/8</f>
        <v>0</v>
      </c>
      <c r="N5" s="3">
        <f>B5/INDEX(Data!$B$2:$M$17,MATCH(C5,Data!$A$2:$A$17,0),11)/P5</f>
        <v>0</v>
      </c>
      <c r="O5" s="100">
        <f>B5/INDEX(Data!$B$2:$M$17,MATCH(C5,Data!$A$2:$A$17,0),12)/P5</f>
        <v>0</v>
      </c>
      <c r="P5" s="3">
        <f>IF(E5&lt;11,1.8,IF(E5&lt;21,1.5,1))/IF(G5="High - Casino",1.3,1)</f>
        <v>1.5</v>
      </c>
      <c r="Q5" s="103">
        <f>B5/INDEX(Data!$B$2:$M$17,MATCH(C5,Data!$A$2:$A$17,0),11)</f>
        <v>0</v>
      </c>
      <c r="R5" s="103">
        <f>B5/INDEX(Data!$B$2:$M$17,MATCH(C5,Data!$A$2:$A$17,0),12)</f>
        <v>0</v>
      </c>
      <c r="S5" s="3"/>
      <c r="T5" s="3"/>
      <c r="U5" s="3"/>
    </row>
    <row r="6" spans="1:18" ht="16.5" customHeight="1" thickBot="1" thickTop="1">
      <c r="A6">
        <v>2</v>
      </c>
      <c r="B6" s="30">
        <v>0</v>
      </c>
      <c r="C6" s="30" t="s">
        <v>91</v>
      </c>
      <c r="D6" s="30" t="s">
        <v>27</v>
      </c>
      <c r="E6" s="30">
        <v>15</v>
      </c>
      <c r="F6" s="30">
        <v>30</v>
      </c>
      <c r="G6" s="30" t="s">
        <v>37</v>
      </c>
      <c r="H6" s="30" t="s">
        <v>87</v>
      </c>
      <c r="I6" s="40">
        <f t="shared" si="0"/>
        <v>0.8</v>
      </c>
      <c r="J6" s="9">
        <f>INDEX(Data!$B$2:$K$17,MATCH(C6,$C$64:$C$79,0),MATCH(D6,$D$64:$D$73,0))*INDEX(Data!$O$2:$X$6,MATCH(G6,$E$64:$E$68,0),MATCH(D6,$D$64:$D$73,0))</f>
        <v>12.76</v>
      </c>
      <c r="K6" s="9">
        <f aca="true" t="shared" si="3" ref="K6:K14">J6*E6*8</f>
        <v>1531.2</v>
      </c>
      <c r="L6" s="10">
        <f t="shared" si="1"/>
        <v>0</v>
      </c>
      <c r="M6" s="22">
        <f t="shared" si="2"/>
        <v>0</v>
      </c>
      <c r="N6" s="100">
        <f>B6/INDEX(Data!$B$2:$M$17,MATCH(C6,Data!$A$2:$A$17,0),11)/P6</f>
        <v>0</v>
      </c>
      <c r="O6" s="103">
        <f>B6/INDEX(Data!$B$2:$M$17,MATCH(C6,Data!$A$2:$A$17,0),12)/P6</f>
        <v>0</v>
      </c>
      <c r="P6" s="100">
        <f aca="true" t="shared" si="4" ref="P6:P14">IF(E6&lt;11,1.8,IF(E6&lt;21,1.5,1))/IF(G6="High - Casino",1.3,1)</f>
        <v>1.5</v>
      </c>
      <c r="Q6" s="103">
        <f>B6/INDEX(Data!$B$2:$M$17,MATCH(C6,Data!$A$2:$A$17,0),11)</f>
        <v>0</v>
      </c>
      <c r="R6" s="103">
        <f>B6/INDEX(Data!$B$2:$M$17,MATCH(C6,Data!$A$2:$A$17,0),12)</f>
        <v>0</v>
      </c>
    </row>
    <row r="7" spans="1:18" ht="16.5" customHeight="1" thickBot="1" thickTop="1">
      <c r="A7">
        <v>3</v>
      </c>
      <c r="B7" s="30">
        <v>0</v>
      </c>
      <c r="C7" s="30" t="s">
        <v>91</v>
      </c>
      <c r="D7" s="30" t="s">
        <v>27</v>
      </c>
      <c r="E7" s="30">
        <v>15</v>
      </c>
      <c r="F7" s="30">
        <v>30</v>
      </c>
      <c r="G7" s="30" t="s">
        <v>37</v>
      </c>
      <c r="H7" s="30" t="s">
        <v>87</v>
      </c>
      <c r="I7" s="40">
        <f t="shared" si="0"/>
        <v>0.8</v>
      </c>
      <c r="J7" s="9">
        <f>INDEX(Data!$B$2:$K$17,MATCH(C7,$C$64:$C$79,0),MATCH(D7,$D$64:$D$73,0))*INDEX(Data!$O$2:$X$6,MATCH(G7,$E$64:$E$68,0),MATCH(D7,$D$64:$D$73,0))</f>
        <v>12.76</v>
      </c>
      <c r="K7" s="9">
        <f t="shared" si="3"/>
        <v>1531.2</v>
      </c>
      <c r="L7" s="10">
        <f t="shared" si="1"/>
        <v>0</v>
      </c>
      <c r="M7" s="22">
        <f t="shared" si="2"/>
        <v>0</v>
      </c>
      <c r="N7" s="100">
        <f>B7/INDEX(Data!$B$2:$M$17,MATCH(C7,Data!$A$2:$A$17,0),11)/P7</f>
        <v>0</v>
      </c>
      <c r="O7" s="103">
        <f>B7/INDEX(Data!$B$2:$M$17,MATCH(C7,Data!$A$2:$A$17,0),12)/P7</f>
        <v>0</v>
      </c>
      <c r="P7" s="100">
        <f t="shared" si="4"/>
        <v>1.5</v>
      </c>
      <c r="Q7" s="103">
        <f>B7/INDEX(Data!$B$2:$M$17,MATCH(C7,Data!$A$2:$A$17,0),11)</f>
        <v>0</v>
      </c>
      <c r="R7" s="103">
        <f>B7/INDEX(Data!$B$2:$M$17,MATCH(C7,Data!$A$2:$A$17,0),12)</f>
        <v>0</v>
      </c>
    </row>
    <row r="8" spans="1:18" ht="16.5" customHeight="1" thickBot="1" thickTop="1">
      <c r="A8">
        <v>4</v>
      </c>
      <c r="B8" s="30">
        <v>0</v>
      </c>
      <c r="C8" s="30" t="s">
        <v>91</v>
      </c>
      <c r="D8" s="30" t="s">
        <v>27</v>
      </c>
      <c r="E8" s="30">
        <v>15</v>
      </c>
      <c r="F8" s="30">
        <v>30</v>
      </c>
      <c r="G8" s="30" t="s">
        <v>37</v>
      </c>
      <c r="H8" s="30" t="s">
        <v>87</v>
      </c>
      <c r="I8" s="40">
        <f t="shared" si="0"/>
        <v>0.8</v>
      </c>
      <c r="J8" s="9">
        <f>INDEX(Data!$B$2:$K$17,MATCH(C8,$C$64:$C$79,0),MATCH(D8,$D$64:$D$73,0))*INDEX(Data!$O$2:$X$6,MATCH(G8,$E$64:$E$68,0),MATCH(D8,$D$64:$D$73,0))</f>
        <v>12.76</v>
      </c>
      <c r="K8" s="9">
        <f t="shared" si="3"/>
        <v>1531.2</v>
      </c>
      <c r="L8" s="10">
        <f t="shared" si="1"/>
        <v>0</v>
      </c>
      <c r="M8" s="22">
        <f t="shared" si="2"/>
        <v>0</v>
      </c>
      <c r="N8" s="100">
        <f>B8/INDEX(Data!$B$2:$M$17,MATCH(C8,Data!$A$2:$A$17,0),11)/P8</f>
        <v>0</v>
      </c>
      <c r="O8" s="103">
        <f>B8/INDEX(Data!$B$2:$M$17,MATCH(C8,Data!$A$2:$A$17,0),12)/P8</f>
        <v>0</v>
      </c>
      <c r="P8" s="100">
        <f t="shared" si="4"/>
        <v>1.5</v>
      </c>
      <c r="Q8" s="103">
        <f>B8/INDEX(Data!$B$2:$M$17,MATCH(C8,Data!$A$2:$A$17,0),11)</f>
        <v>0</v>
      </c>
      <c r="R8" s="103">
        <f>B8/INDEX(Data!$B$2:$M$17,MATCH(C8,Data!$A$2:$A$17,0),12)</f>
        <v>0</v>
      </c>
    </row>
    <row r="9" spans="1:18" ht="16.5" customHeight="1" thickBot="1" thickTop="1">
      <c r="A9">
        <v>5</v>
      </c>
      <c r="B9" s="30">
        <v>0</v>
      </c>
      <c r="C9" s="30" t="s">
        <v>91</v>
      </c>
      <c r="D9" s="30" t="s">
        <v>27</v>
      </c>
      <c r="E9" s="30">
        <v>15</v>
      </c>
      <c r="F9" s="30">
        <v>30</v>
      </c>
      <c r="G9" s="30" t="s">
        <v>37</v>
      </c>
      <c r="H9" s="30" t="s">
        <v>87</v>
      </c>
      <c r="I9" s="40">
        <f t="shared" si="0"/>
        <v>0.8</v>
      </c>
      <c r="J9" s="9">
        <f>INDEX(Data!$B$2:$K$17,MATCH(C9,$C$64:$C$79,0),MATCH(D9,$D$64:$D$73,0))*INDEX(Data!$O$2:$X$6,MATCH(G9,$E$64:$E$68,0),MATCH(D9,$D$64:$D$73,0))</f>
        <v>12.76</v>
      </c>
      <c r="K9" s="9">
        <f t="shared" si="3"/>
        <v>1531.2</v>
      </c>
      <c r="L9" s="10">
        <f t="shared" si="1"/>
        <v>0</v>
      </c>
      <c r="M9" s="22">
        <f t="shared" si="2"/>
        <v>0</v>
      </c>
      <c r="N9" s="100">
        <f>B9/INDEX(Data!$B$2:$M$17,MATCH(C9,Data!$A$2:$A$17,0),11)/P9</f>
        <v>0</v>
      </c>
      <c r="O9" s="103">
        <f>B9/INDEX(Data!$B$2:$M$17,MATCH(C9,Data!$A$2:$A$17,0),12)/P9</f>
        <v>0</v>
      </c>
      <c r="P9" s="100">
        <f t="shared" si="4"/>
        <v>1.5</v>
      </c>
      <c r="Q9" s="103">
        <f>B9/INDEX(Data!$B$2:$M$17,MATCH(C9,Data!$A$2:$A$17,0),11)</f>
        <v>0</v>
      </c>
      <c r="R9" s="103">
        <f>B9/INDEX(Data!$B$2:$M$17,MATCH(C9,Data!$A$2:$A$17,0),12)</f>
        <v>0</v>
      </c>
    </row>
    <row r="10" spans="1:18" ht="16.5" customHeight="1" thickBot="1" thickTop="1">
      <c r="A10">
        <v>6</v>
      </c>
      <c r="B10" s="30">
        <v>0</v>
      </c>
      <c r="C10" s="30" t="s">
        <v>91</v>
      </c>
      <c r="D10" s="30" t="s">
        <v>27</v>
      </c>
      <c r="E10" s="30">
        <v>15</v>
      </c>
      <c r="F10" s="30">
        <v>30</v>
      </c>
      <c r="G10" s="30" t="s">
        <v>37</v>
      </c>
      <c r="H10" s="30" t="s">
        <v>87</v>
      </c>
      <c r="I10" s="40">
        <f t="shared" si="0"/>
        <v>0.8</v>
      </c>
      <c r="J10" s="9">
        <f>INDEX(Data!$B$2:$K$17,MATCH(C10,$C$64:$C$79,0),MATCH(D10,$D$64:$D$73,0))*INDEX(Data!$O$2:$X$6,MATCH(G10,$E$64:$E$68,0),MATCH(D10,$D$64:$D$73,0))</f>
        <v>12.76</v>
      </c>
      <c r="K10" s="9">
        <f t="shared" si="3"/>
        <v>1531.2</v>
      </c>
      <c r="L10" s="10">
        <f t="shared" si="1"/>
        <v>0</v>
      </c>
      <c r="M10" s="22">
        <f t="shared" si="2"/>
        <v>0</v>
      </c>
      <c r="N10" s="100">
        <f>B10/INDEX(Data!$B$2:$M$17,MATCH(C10,Data!$A$2:$A$17,0),11)/P10</f>
        <v>0</v>
      </c>
      <c r="O10" s="103">
        <f>B10/INDEX(Data!$B$2:$M$17,MATCH(C10,Data!$A$2:$A$17,0),12)/P10</f>
        <v>0</v>
      </c>
      <c r="P10" s="100">
        <f t="shared" si="4"/>
        <v>1.5</v>
      </c>
      <c r="Q10" s="103">
        <f>B10/INDEX(Data!$B$2:$M$17,MATCH(C10,Data!$A$2:$A$17,0),11)</f>
        <v>0</v>
      </c>
      <c r="R10" s="103">
        <f>B10/INDEX(Data!$B$2:$M$17,MATCH(C10,Data!$A$2:$A$17,0),12)</f>
        <v>0</v>
      </c>
    </row>
    <row r="11" spans="1:18" ht="16.5" customHeight="1" thickBot="1" thickTop="1">
      <c r="A11">
        <v>7</v>
      </c>
      <c r="B11" s="30">
        <v>0</v>
      </c>
      <c r="C11" s="30" t="s">
        <v>91</v>
      </c>
      <c r="D11" s="30" t="s">
        <v>27</v>
      </c>
      <c r="E11" s="30">
        <v>15</v>
      </c>
      <c r="F11" s="30">
        <v>30</v>
      </c>
      <c r="G11" s="30" t="s">
        <v>37</v>
      </c>
      <c r="H11" s="30" t="s">
        <v>87</v>
      </c>
      <c r="I11" s="40">
        <f t="shared" si="0"/>
        <v>0.8</v>
      </c>
      <c r="J11" s="9">
        <f>INDEX(Data!$B$2:$K$17,MATCH(C11,$C$64:$C$79,0),MATCH(D11,$D$64:$D$73,0))*INDEX(Data!$O$2:$X$6,MATCH(G11,$E$64:$E$68,0),MATCH(D11,$D$64:$D$73,0))</f>
        <v>12.76</v>
      </c>
      <c r="K11" s="9">
        <f t="shared" si="3"/>
        <v>1531.2</v>
      </c>
      <c r="L11" s="10">
        <f t="shared" si="1"/>
        <v>0</v>
      </c>
      <c r="M11" s="22">
        <f t="shared" si="2"/>
        <v>0</v>
      </c>
      <c r="N11" s="100">
        <f>B11/INDEX(Data!$B$2:$M$17,MATCH(C11,Data!$A$2:$A$17,0),11)/P11</f>
        <v>0</v>
      </c>
      <c r="O11" s="103">
        <f>B11/INDEX(Data!$B$2:$M$17,MATCH(C11,Data!$A$2:$A$17,0),12)/P11</f>
        <v>0</v>
      </c>
      <c r="P11" s="100">
        <f t="shared" si="4"/>
        <v>1.5</v>
      </c>
      <c r="Q11" s="103">
        <f>B11/INDEX(Data!$B$2:$M$17,MATCH(C11,Data!$A$2:$A$17,0),11)</f>
        <v>0</v>
      </c>
      <c r="R11" s="103">
        <f>B11/INDEX(Data!$B$2:$M$17,MATCH(C11,Data!$A$2:$A$17,0),12)</f>
        <v>0</v>
      </c>
    </row>
    <row r="12" spans="1:18" ht="16.5" customHeight="1" thickBot="1" thickTop="1">
      <c r="A12">
        <v>8</v>
      </c>
      <c r="B12" s="30">
        <v>0</v>
      </c>
      <c r="C12" s="30" t="s">
        <v>91</v>
      </c>
      <c r="D12" s="30" t="s">
        <v>27</v>
      </c>
      <c r="E12" s="30">
        <v>15</v>
      </c>
      <c r="F12" s="30">
        <v>30</v>
      </c>
      <c r="G12" s="30" t="s">
        <v>37</v>
      </c>
      <c r="H12" s="30" t="s">
        <v>87</v>
      </c>
      <c r="I12" s="40">
        <f t="shared" si="0"/>
        <v>0.8</v>
      </c>
      <c r="J12" s="9">
        <f>INDEX(Data!$B$2:$K$17,MATCH(C12,$C$64:$C$79,0),MATCH(D12,$D$64:$D$73,0))*INDEX(Data!$O$2:$X$6,MATCH(G12,$E$64:$E$68,0),MATCH(D12,$D$64:$D$73,0))</f>
        <v>12.76</v>
      </c>
      <c r="K12" s="9">
        <f t="shared" si="3"/>
        <v>1531.2</v>
      </c>
      <c r="L12" s="10">
        <f t="shared" si="1"/>
        <v>0</v>
      </c>
      <c r="M12" s="22">
        <f t="shared" si="2"/>
        <v>0</v>
      </c>
      <c r="N12" s="100">
        <f>B12/INDEX(Data!$B$2:$M$17,MATCH(C12,Data!$A$2:$A$17,0),11)/P12</f>
        <v>0</v>
      </c>
      <c r="O12" s="103">
        <f>B12/INDEX(Data!$B$2:$M$17,MATCH(C12,Data!$A$2:$A$17,0),12)/P12</f>
        <v>0</v>
      </c>
      <c r="P12" s="100">
        <f t="shared" si="4"/>
        <v>1.5</v>
      </c>
      <c r="Q12" s="103">
        <f>B12/INDEX(Data!$B$2:$M$17,MATCH(C12,Data!$A$2:$A$17,0),11)</f>
        <v>0</v>
      </c>
      <c r="R12" s="103">
        <f>B12/INDEX(Data!$B$2:$M$17,MATCH(C12,Data!$A$2:$A$17,0),12)</f>
        <v>0</v>
      </c>
    </row>
    <row r="13" spans="1:18" ht="16.5" customHeight="1" thickBot="1" thickTop="1">
      <c r="A13">
        <v>9</v>
      </c>
      <c r="B13" s="30">
        <v>0</v>
      </c>
      <c r="C13" s="30" t="s">
        <v>91</v>
      </c>
      <c r="D13" s="30" t="s">
        <v>27</v>
      </c>
      <c r="E13" s="30">
        <v>15</v>
      </c>
      <c r="F13" s="30">
        <v>30</v>
      </c>
      <c r="G13" s="30" t="s">
        <v>37</v>
      </c>
      <c r="H13" s="30" t="s">
        <v>87</v>
      </c>
      <c r="I13" s="40">
        <f t="shared" si="0"/>
        <v>0.8</v>
      </c>
      <c r="J13" s="9">
        <f>INDEX(Data!$B$2:$K$17,MATCH(C13,$C$64:$C$79,0),MATCH(D13,$D$64:$D$73,0))*INDEX(Data!$O$2:$X$6,MATCH(G13,$E$64:$E$68,0),MATCH(D13,$D$64:$D$73,0))</f>
        <v>12.76</v>
      </c>
      <c r="K13" s="9">
        <f t="shared" si="3"/>
        <v>1531.2</v>
      </c>
      <c r="L13" s="10">
        <f t="shared" si="1"/>
        <v>0</v>
      </c>
      <c r="M13" s="22">
        <f t="shared" si="2"/>
        <v>0</v>
      </c>
      <c r="N13" s="100">
        <f>B13/INDEX(Data!$B$2:$M$17,MATCH(C13,Data!$A$2:$A$17,0),11)/P13</f>
        <v>0</v>
      </c>
      <c r="O13" s="103">
        <f>B13/INDEX(Data!$B$2:$M$17,MATCH(C13,Data!$A$2:$A$17,0),12)/P13</f>
        <v>0</v>
      </c>
      <c r="P13" s="100">
        <f t="shared" si="4"/>
        <v>1.5</v>
      </c>
      <c r="Q13" s="103">
        <f>B13/INDEX(Data!$B$2:$M$17,MATCH(C13,Data!$A$2:$A$17,0),11)</f>
        <v>0</v>
      </c>
      <c r="R13" s="103">
        <f>B13/INDEX(Data!$B$2:$M$17,MATCH(C13,Data!$A$2:$A$17,0),12)</f>
        <v>0</v>
      </c>
    </row>
    <row r="14" spans="1:18" ht="16.5" customHeight="1" thickBot="1" thickTop="1">
      <c r="A14">
        <v>10</v>
      </c>
      <c r="B14" s="30">
        <v>0</v>
      </c>
      <c r="C14" s="30" t="s">
        <v>91</v>
      </c>
      <c r="D14" s="30" t="s">
        <v>27</v>
      </c>
      <c r="E14" s="30">
        <v>15</v>
      </c>
      <c r="F14" s="30">
        <v>30</v>
      </c>
      <c r="G14" s="30" t="s">
        <v>37</v>
      </c>
      <c r="H14" s="30" t="s">
        <v>87</v>
      </c>
      <c r="I14" s="40">
        <f t="shared" si="0"/>
        <v>0.8</v>
      </c>
      <c r="J14" s="9">
        <f>INDEX(Data!$B$2:$K$17,MATCH(C14,$C$64:$C$79,0),MATCH(D14,$D$64:$D$73,0))*INDEX(Data!$O$2:$X$6,MATCH(G14,$E$64:$E$68,0),MATCH(D14,$D$64:$D$73,0))</f>
        <v>12.76</v>
      </c>
      <c r="K14" s="9">
        <f t="shared" si="3"/>
        <v>1531.2</v>
      </c>
      <c r="L14" s="10">
        <f t="shared" si="1"/>
        <v>0</v>
      </c>
      <c r="M14" s="22">
        <f>I14*L14*F14*24*60*60/1024/8</f>
        <v>0</v>
      </c>
      <c r="N14" s="100">
        <f>B14/INDEX(Data!$B$2:$M$17,MATCH(C14,Data!$A$2:$A$17,0),11)/P14</f>
        <v>0</v>
      </c>
      <c r="O14" s="103">
        <f>B14/INDEX(Data!$B$2:$M$17,MATCH(C14,Data!$A$2:$A$17,0),12)/P14</f>
        <v>0</v>
      </c>
      <c r="P14" s="100">
        <f t="shared" si="4"/>
        <v>1.5</v>
      </c>
      <c r="Q14" s="103">
        <f>B14/INDEX(Data!$B$2:$M$17,MATCH(C14,Data!$A$2:$A$17,0),11)</f>
        <v>0</v>
      </c>
      <c r="R14" s="103">
        <f>B14/INDEX(Data!$B$2:$M$17,MATCH(C14,Data!$A$2:$A$17,0),12)</f>
        <v>0</v>
      </c>
    </row>
    <row r="15" spans="2:17" ht="16.5" customHeight="1" thickTop="1">
      <c r="B15" s="8" t="s">
        <v>93</v>
      </c>
      <c r="C15" s="8"/>
      <c r="D15" s="8"/>
      <c r="E15" s="8"/>
      <c r="F15" s="8" t="s">
        <v>14</v>
      </c>
      <c r="G15" s="8"/>
      <c r="H15" s="8" t="s">
        <v>83</v>
      </c>
      <c r="I15" s="8"/>
      <c r="J15" s="8"/>
      <c r="K15" s="8" t="s">
        <v>19</v>
      </c>
      <c r="L15" s="8" t="s">
        <v>17</v>
      </c>
      <c r="M15" s="8" t="s">
        <v>18</v>
      </c>
      <c r="N15" s="3"/>
      <c r="Q15" s="103"/>
    </row>
    <row r="16" spans="2:18" ht="16.5" customHeight="1" thickBot="1">
      <c r="B16" s="30">
        <v>0</v>
      </c>
      <c r="C16" s="30" t="s">
        <v>92</v>
      </c>
      <c r="D16" s="30"/>
      <c r="E16" s="30"/>
      <c r="F16" s="43">
        <v>1</v>
      </c>
      <c r="G16" s="30"/>
      <c r="H16" s="30" t="s">
        <v>86</v>
      </c>
      <c r="I16" s="40">
        <f>VLOOKUP(H16,$H$64:$I$67,2,FALSE)*IF(D16&lt;&gt;$D$64,1,IF(H16=$H$65,1,0.8))</f>
        <v>1</v>
      </c>
      <c r="J16" s="9"/>
      <c r="K16" s="10">
        <v>80</v>
      </c>
      <c r="L16" s="44">
        <f>B16*K16/1024</f>
        <v>0</v>
      </c>
      <c r="M16" s="46">
        <f>L16*60*60*24/1024/8*I16*F16</f>
        <v>0</v>
      </c>
      <c r="N16" s="3">
        <f>B16/INDEX(Data!$B$2:$M$18,MATCH(C16,Data!$A$2:$A$18,0),11)</f>
        <v>0</v>
      </c>
      <c r="O16" s="100">
        <f>B16/INDEX(Data!$B$2:$M$18,MATCH(C16,Data!$A$2:$A$18,0),12)</f>
        <v>0</v>
      </c>
      <c r="Q16" s="103">
        <f>B16/INDEX(Data!$B$2:$M$18,MATCH(C16,Data!$A$2:$A$18,0),11)</f>
        <v>0</v>
      </c>
      <c r="R16" s="103">
        <f>B16/INDEX(Data!$B$2:$M$18,MATCH(C16,Data!$A$2:$A$18,0),12)</f>
        <v>0</v>
      </c>
    </row>
    <row r="17" spans="2:18" ht="16.5" customHeight="1" thickBot="1" thickTop="1">
      <c r="B17" s="30">
        <v>0</v>
      </c>
      <c r="C17" s="30" t="s">
        <v>92</v>
      </c>
      <c r="D17" s="30"/>
      <c r="E17" s="30"/>
      <c r="F17" s="43">
        <v>1</v>
      </c>
      <c r="G17" s="30"/>
      <c r="H17" s="30" t="s">
        <v>86</v>
      </c>
      <c r="I17" s="40">
        <f>VLOOKUP(H17,$H$64:$I$67,2,FALSE)*IF(D17&lt;&gt;$D$64,1,IF(H17=$H$65,1,0.8))</f>
        <v>1</v>
      </c>
      <c r="J17" s="9"/>
      <c r="K17" s="10">
        <v>80</v>
      </c>
      <c r="L17" s="44">
        <f>B17*(K17/1024)</f>
        <v>0</v>
      </c>
      <c r="M17" s="46">
        <f>L17*60*60*24/1024/8*I17*F17</f>
        <v>0</v>
      </c>
      <c r="N17" s="100">
        <f>B17/INDEX(Data!$B$2:$M$18,MATCH(C17,Data!$A$2:$A$18,0),11)</f>
        <v>0</v>
      </c>
      <c r="O17" s="100">
        <f>B17/INDEX(Data!$B$2:$M$18,MATCH(C17,Data!$A$2:$A$18,0),12)</f>
        <v>0</v>
      </c>
      <c r="Q17" s="103">
        <f>B17/INDEX(Data!$B$2:$M$18,MATCH(C17,Data!$A$2:$A$18,0),11)</f>
        <v>0</v>
      </c>
      <c r="R17" s="103">
        <f>B17/INDEX(Data!$B$2:$M$18,MATCH(C17,Data!$A$2:$A$18,0),12)</f>
        <v>0</v>
      </c>
    </row>
    <row r="18" spans="11:18" ht="19.5" thickTop="1">
      <c r="K18" s="6" t="s">
        <v>30</v>
      </c>
      <c r="L18" s="45">
        <f>SUM(L5:L14)+SUM(L16:L17)</f>
        <v>0</v>
      </c>
      <c r="M18" s="7">
        <f>SUM(M5:M14)+SUM(M16:M17)</f>
        <v>0</v>
      </c>
      <c r="N18" s="3">
        <f>SUM(N5:N14)+SUM(N16:N17)</f>
        <v>0</v>
      </c>
      <c r="O18" s="100">
        <f>SUM(O5:O14)+SUM(O16:O17)</f>
        <v>0</v>
      </c>
      <c r="Q18" s="103">
        <f>SUM(Q5:Q14)+SUM(Q16:Q17)</f>
        <v>0</v>
      </c>
      <c r="R18" s="103">
        <f>SUM(R5:R14)+SUM(R16:R17)</f>
        <v>0</v>
      </c>
    </row>
    <row r="19" ht="11.25" customHeight="1" thickBot="1"/>
    <row r="20" spans="10:13" ht="15.75">
      <c r="J20" s="105"/>
      <c r="K20" s="106"/>
      <c r="L20" s="106"/>
      <c r="M20" s="107"/>
    </row>
    <row r="21" spans="3:13" ht="15.75">
      <c r="C21" s="18"/>
      <c r="J21" s="108"/>
      <c r="K21" s="74"/>
      <c r="L21" s="74"/>
      <c r="M21" s="109"/>
    </row>
    <row r="22" spans="10:13" ht="11.25" customHeight="1">
      <c r="J22" s="108"/>
      <c r="K22" s="74"/>
      <c r="L22" s="74"/>
      <c r="M22" s="109"/>
    </row>
    <row r="23" spans="10:13" ht="18.75">
      <c r="J23" s="108"/>
      <c r="K23" s="74"/>
      <c r="L23" s="115">
        <f>ROUNDUP(O18,0)</f>
        <v>0</v>
      </c>
      <c r="M23" s="116"/>
    </row>
    <row r="24" spans="10:13" ht="15.75">
      <c r="J24" s="108"/>
      <c r="K24" s="74"/>
      <c r="L24" s="117" t="s">
        <v>97</v>
      </c>
      <c r="M24" s="118"/>
    </row>
    <row r="25" spans="10:13" ht="21">
      <c r="J25" s="108"/>
      <c r="K25" s="74"/>
      <c r="L25" s="113">
        <f>ROUNDUP(N18,0)</f>
        <v>0</v>
      </c>
      <c r="M25" s="114"/>
    </row>
    <row r="26" spans="10:13" ht="10.5" customHeight="1" thickBot="1">
      <c r="J26" s="110"/>
      <c r="K26" s="111"/>
      <c r="L26" s="111"/>
      <c r="M26" s="112"/>
    </row>
    <row r="29" ht="14.25" customHeight="1"/>
    <row r="30" ht="14.25" customHeight="1"/>
    <row r="32" ht="20.25" customHeight="1">
      <c r="I32" s="41"/>
    </row>
    <row r="34" ht="19.5" customHeight="1"/>
    <row r="35" ht="9.75" customHeight="1"/>
    <row r="43" spans="10:11" ht="15.75">
      <c r="J43"/>
      <c r="K43"/>
    </row>
    <row r="44" spans="10:11" ht="15.75">
      <c r="J44" s="39">
        <v>0.6</v>
      </c>
      <c r="K44"/>
    </row>
    <row r="45" ht="15.75">
      <c r="J45" s="39">
        <v>0.8</v>
      </c>
    </row>
    <row r="46" spans="10:11" ht="15.75">
      <c r="J46" s="39">
        <v>0.9</v>
      </c>
      <c r="K46"/>
    </row>
    <row r="47" spans="10:11" ht="15.75">
      <c r="J47" s="39">
        <v>1</v>
      </c>
      <c r="K47"/>
    </row>
    <row r="48" spans="10:11" ht="15.75">
      <c r="J48" s="39"/>
      <c r="K48"/>
    </row>
    <row r="49" ht="15.75">
      <c r="J49"/>
    </row>
    <row r="50" ht="15.75">
      <c r="J50"/>
    </row>
    <row r="51" ht="15.75">
      <c r="J51"/>
    </row>
    <row r="52" ht="15.75">
      <c r="A52" s="2" t="s">
        <v>29</v>
      </c>
    </row>
    <row r="63" spans="3:8" ht="15.75">
      <c r="C63" s="3" t="s">
        <v>0</v>
      </c>
      <c r="D63" s="3" t="s">
        <v>12</v>
      </c>
      <c r="E63" s="3" t="s">
        <v>33</v>
      </c>
      <c r="H63" s="3" t="s">
        <v>83</v>
      </c>
    </row>
    <row r="64" spans="3:9" ht="15.75">
      <c r="C64" s="11" t="s">
        <v>1</v>
      </c>
      <c r="D64" s="3" t="s">
        <v>35</v>
      </c>
      <c r="E64" t="s">
        <v>36</v>
      </c>
      <c r="H64" s="41" t="s">
        <v>85</v>
      </c>
      <c r="I64" s="39">
        <v>0.4</v>
      </c>
    </row>
    <row r="65" spans="3:9" ht="15.75">
      <c r="C65" s="11" t="s">
        <v>2</v>
      </c>
      <c r="D65" s="3" t="s">
        <v>20</v>
      </c>
      <c r="E65" t="s">
        <v>37</v>
      </c>
      <c r="H65" s="41" t="s">
        <v>84</v>
      </c>
      <c r="I65" s="39">
        <v>0.63</v>
      </c>
    </row>
    <row r="66" spans="3:9" ht="15.75">
      <c r="C66" s="11" t="s">
        <v>3</v>
      </c>
      <c r="D66" s="3" t="s">
        <v>21</v>
      </c>
      <c r="E66" t="s">
        <v>38</v>
      </c>
      <c r="H66" s="41" t="s">
        <v>87</v>
      </c>
      <c r="I66" s="39">
        <v>0.8</v>
      </c>
    </row>
    <row r="67" spans="3:9" ht="15.75">
      <c r="C67" s="11" t="s">
        <v>4</v>
      </c>
      <c r="D67" s="3" t="s">
        <v>22</v>
      </c>
      <c r="E67" t="s">
        <v>39</v>
      </c>
      <c r="H67" s="41" t="s">
        <v>86</v>
      </c>
      <c r="I67" s="39">
        <v>1</v>
      </c>
    </row>
    <row r="68" spans="3:5" ht="15.75">
      <c r="C68" s="11" t="s">
        <v>5</v>
      </c>
      <c r="D68" s="3" t="s">
        <v>23</v>
      </c>
      <c r="E68" t="s">
        <v>40</v>
      </c>
    </row>
    <row r="69" spans="3:4" ht="15.75">
      <c r="C69" s="11" t="s">
        <v>6</v>
      </c>
      <c r="D69" s="3" t="s">
        <v>24</v>
      </c>
    </row>
    <row r="70" spans="3:4" ht="15.75">
      <c r="C70" s="11" t="s">
        <v>89</v>
      </c>
      <c r="D70" s="3" t="s">
        <v>25</v>
      </c>
    </row>
    <row r="71" spans="3:4" ht="15.75">
      <c r="C71" s="3" t="s">
        <v>90</v>
      </c>
      <c r="D71" s="3" t="s">
        <v>26</v>
      </c>
    </row>
    <row r="72" spans="3:4" ht="15.75">
      <c r="C72" s="11" t="s">
        <v>7</v>
      </c>
      <c r="D72" s="3" t="s">
        <v>27</v>
      </c>
    </row>
    <row r="73" spans="3:4" ht="15.75">
      <c r="C73" s="11" t="s">
        <v>91</v>
      </c>
      <c r="D73" s="3" t="s">
        <v>28</v>
      </c>
    </row>
    <row r="74" ht="15.75">
      <c r="C74" s="11" t="s">
        <v>8</v>
      </c>
    </row>
    <row r="75" ht="15.75">
      <c r="C75" s="11" t="s">
        <v>9</v>
      </c>
    </row>
    <row r="76" ht="15.75">
      <c r="C76" s="11" t="s">
        <v>10</v>
      </c>
    </row>
    <row r="77" ht="15.75">
      <c r="C77" s="11" t="s">
        <v>11</v>
      </c>
    </row>
    <row r="78" ht="15.75">
      <c r="C78" s="94" t="s">
        <v>132</v>
      </c>
    </row>
    <row r="79" ht="15.75">
      <c r="C79" s="94" t="s">
        <v>133</v>
      </c>
    </row>
  </sheetData>
  <sheetProtection/>
  <mergeCells count="5">
    <mergeCell ref="L25:M25"/>
    <mergeCell ref="L23:M23"/>
    <mergeCell ref="L24:M24"/>
    <mergeCell ref="D1:G1"/>
    <mergeCell ref="D2:G2"/>
  </mergeCells>
  <conditionalFormatting sqref="B6:G6 J6:M6">
    <cfRule type="expression" priority="40" dxfId="44" stopIfTrue="1">
      <formula>$B$6&gt;0</formula>
    </cfRule>
  </conditionalFormatting>
  <conditionalFormatting sqref="B7:G7 J7:M7">
    <cfRule type="expression" priority="39" dxfId="44" stopIfTrue="1">
      <formula>$B$7&gt;0</formula>
    </cfRule>
  </conditionalFormatting>
  <conditionalFormatting sqref="B8:G8 J8:M8">
    <cfRule type="expression" priority="38" dxfId="44" stopIfTrue="1">
      <formula>$B$8&gt;0</formula>
    </cfRule>
  </conditionalFormatting>
  <conditionalFormatting sqref="B9:G9 J9:M9">
    <cfRule type="expression" priority="37" dxfId="44" stopIfTrue="1">
      <formula>$B$9&gt;0</formula>
    </cfRule>
  </conditionalFormatting>
  <conditionalFormatting sqref="B10:G10 J10:M10">
    <cfRule type="expression" priority="35" dxfId="44" stopIfTrue="1">
      <formula>$B$10&gt;0</formula>
    </cfRule>
  </conditionalFormatting>
  <conditionalFormatting sqref="B11:G11 J11:M11">
    <cfRule type="expression" priority="34" dxfId="44" stopIfTrue="1">
      <formula>$B$11&gt;0</formula>
    </cfRule>
  </conditionalFormatting>
  <conditionalFormatting sqref="B12:G12 J12:M12">
    <cfRule type="expression" priority="33" dxfId="44" stopIfTrue="1">
      <formula>$B$12&gt;0</formula>
    </cfRule>
  </conditionalFormatting>
  <conditionalFormatting sqref="B13:G13 J13:M13">
    <cfRule type="expression" priority="32" dxfId="44" stopIfTrue="1">
      <formula>$B$13&gt;0</formula>
    </cfRule>
  </conditionalFormatting>
  <conditionalFormatting sqref="B16:L16">
    <cfRule type="expression" priority="31" dxfId="44" stopIfTrue="1">
      <formula>$B$16&gt;0</formula>
    </cfRule>
  </conditionalFormatting>
  <conditionalFormatting sqref="L23:M23 L25:M25">
    <cfRule type="cellIs" priority="52" dxfId="45" operator="greaterThan" stopIfTrue="1">
      <formula>0</formula>
    </cfRule>
    <cfRule type="cellIs" priority="53" dxfId="46" operator="equal" stopIfTrue="1">
      <formula>0</formula>
    </cfRule>
  </conditionalFormatting>
  <conditionalFormatting sqref="B17:M17 M16:M17">
    <cfRule type="expression" priority="19" dxfId="47" stopIfTrue="1">
      <formula>$B$17&gt;0</formula>
    </cfRule>
  </conditionalFormatting>
  <conditionalFormatting sqref="B14:G14 J14:M14">
    <cfRule type="expression" priority="17" dxfId="44" stopIfTrue="1">
      <formula>$B$14&gt;0</formula>
    </cfRule>
  </conditionalFormatting>
  <conditionalFormatting sqref="B5:H5 H6:H14 J5:M5">
    <cfRule type="expression" priority="15" dxfId="47" stopIfTrue="1">
      <formula>$B$5:$M$5+$B$5&gt;0</formula>
    </cfRule>
  </conditionalFormatting>
  <dataValidations count="5">
    <dataValidation type="list" allowBlank="1" showInputMessage="1" showErrorMessage="1" sqref="C16:C17">
      <formula1>$D$74</formula1>
    </dataValidation>
    <dataValidation type="list" allowBlank="1" showInputMessage="1" showErrorMessage="1" sqref="C5:C14">
      <formula1>$C$64:$C$79</formula1>
    </dataValidation>
    <dataValidation type="list" allowBlank="1" showInputMessage="1" showErrorMessage="1" sqref="D5:D14">
      <formula1>$D$64:$D$73</formula1>
    </dataValidation>
    <dataValidation type="list" allowBlank="1" showInputMessage="1" showErrorMessage="1" sqref="G5:G14">
      <formula1>$E$64:$E$68</formula1>
    </dataValidation>
    <dataValidation type="list" allowBlank="1" showInputMessage="1" showErrorMessage="1" sqref="H16:H17 H5:H14">
      <formula1>$H$64:$H$67</formula1>
    </dataValidation>
  </dataValidations>
  <printOptions/>
  <pageMargins left="0.7" right="0.7" top="0.75" bottom="0.75" header="0.3" footer="0.3"/>
  <pageSetup fitToHeight="1" fitToWidth="1" horizontalDpi="300" verticalDpi="300" orientation="landscape" scale="71" r:id="rId2"/>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X233"/>
  <sheetViews>
    <sheetView zoomScale="75" zoomScaleNormal="75" zoomScalePageLayoutView="0" workbookViewId="0" topLeftCell="A4">
      <selection activeCell="A5" sqref="A5:X39"/>
    </sheetView>
  </sheetViews>
  <sheetFormatPr defaultColWidth="9.00390625" defaultRowHeight="15.75"/>
  <cols>
    <col min="3" max="3" width="21.00390625" style="0" customWidth="1"/>
    <col min="4" max="4" width="9.125" style="0" customWidth="1"/>
    <col min="5" max="5" width="9.375" style="0" customWidth="1"/>
    <col min="6" max="6" width="10.00390625" style="0" customWidth="1"/>
    <col min="7" max="7" width="9.625" style="0" customWidth="1"/>
    <col min="8" max="8" width="9.75390625" style="0" customWidth="1"/>
    <col min="10" max="10" width="9.875" style="0" customWidth="1"/>
    <col min="11" max="11" width="10.00390625" style="0" customWidth="1"/>
    <col min="13" max="13" width="5.875" style="0" customWidth="1"/>
    <col min="14" max="14" width="10.50390625" style="0" customWidth="1"/>
    <col min="15" max="15" width="6.25390625" style="0" hidden="1" customWidth="1"/>
    <col min="16" max="18" width="10.375" style="0" customWidth="1"/>
    <col min="19" max="19" width="8.625" style="0" customWidth="1"/>
    <col min="20" max="20" width="8.875" style="0" customWidth="1"/>
    <col min="23" max="23" width="12.25390625" style="0" customWidth="1"/>
  </cols>
  <sheetData>
    <row r="1" ht="33.75">
      <c r="D1" s="77" t="s">
        <v>126</v>
      </c>
    </row>
    <row r="2" ht="18.75">
      <c r="D2" s="93" t="s">
        <v>127</v>
      </c>
    </row>
    <row r="3" ht="33" customHeight="1">
      <c r="D3" s="73" t="s">
        <v>123</v>
      </c>
    </row>
    <row r="4" ht="16.5" thickBot="1"/>
    <row r="5" spans="1:24" ht="15.75">
      <c r="A5" s="65"/>
      <c r="B5" s="66"/>
      <c r="C5" s="66"/>
      <c r="D5" s="66"/>
      <c r="E5" s="66"/>
      <c r="F5" s="66"/>
      <c r="G5" s="66"/>
      <c r="H5" s="66"/>
      <c r="I5" s="66"/>
      <c r="J5" s="66"/>
      <c r="K5" s="66"/>
      <c r="L5" s="66"/>
      <c r="M5" s="66"/>
      <c r="N5" s="66"/>
      <c r="O5" s="66"/>
      <c r="P5" s="66"/>
      <c r="Q5" s="66"/>
      <c r="R5" s="66"/>
      <c r="S5" s="66"/>
      <c r="T5" s="66"/>
      <c r="U5" s="66"/>
      <c r="V5" s="66"/>
      <c r="W5" s="66"/>
      <c r="X5" s="67"/>
    </row>
    <row r="6" spans="1:24" ht="18.75">
      <c r="A6" s="68"/>
      <c r="B6" s="61" t="s">
        <v>116</v>
      </c>
      <c r="C6" s="57"/>
      <c r="D6" s="56"/>
      <c r="E6" s="56"/>
      <c r="F6" s="56"/>
      <c r="G6" s="56"/>
      <c r="H6" s="56"/>
      <c r="I6" s="56"/>
      <c r="J6" s="56"/>
      <c r="K6" s="56"/>
      <c r="L6" s="56"/>
      <c r="M6" s="56"/>
      <c r="N6" s="56"/>
      <c r="O6" s="56"/>
      <c r="P6" s="56"/>
      <c r="Q6" s="56"/>
      <c r="R6" s="56"/>
      <c r="S6" s="56"/>
      <c r="T6" s="56"/>
      <c r="U6" s="57" t="s">
        <v>115</v>
      </c>
      <c r="V6" s="56"/>
      <c r="W6" s="56"/>
      <c r="X6" s="69"/>
    </row>
    <row r="7" spans="1:24" ht="18.75">
      <c r="A7" s="68"/>
      <c r="B7" s="61"/>
      <c r="C7" s="57"/>
      <c r="D7" s="56"/>
      <c r="E7" s="56"/>
      <c r="F7" s="56"/>
      <c r="G7" s="56"/>
      <c r="H7" s="56"/>
      <c r="I7" s="56"/>
      <c r="J7" s="56"/>
      <c r="K7" s="56"/>
      <c r="L7" s="56"/>
      <c r="M7" s="56"/>
      <c r="N7" s="56"/>
      <c r="O7" s="56"/>
      <c r="P7" s="56"/>
      <c r="Q7" s="56"/>
      <c r="R7" s="56"/>
      <c r="S7" s="56"/>
      <c r="T7" s="56"/>
      <c r="U7" s="57"/>
      <c r="V7" s="56"/>
      <c r="W7" s="56"/>
      <c r="X7" s="69"/>
    </row>
    <row r="8" spans="1:24" ht="15.75">
      <c r="A8" s="68"/>
      <c r="B8" s="56"/>
      <c r="C8" s="56"/>
      <c r="D8" s="56"/>
      <c r="E8" s="56"/>
      <c r="F8" s="56"/>
      <c r="G8" s="56"/>
      <c r="H8" s="56"/>
      <c r="I8" s="56"/>
      <c r="J8" s="56"/>
      <c r="K8" s="56"/>
      <c r="L8" s="56"/>
      <c r="M8" s="56"/>
      <c r="N8" s="56"/>
      <c r="O8" s="56"/>
      <c r="P8" s="56"/>
      <c r="Q8" s="56"/>
      <c r="R8" s="56"/>
      <c r="S8" s="56"/>
      <c r="T8" s="56"/>
      <c r="U8" s="56"/>
      <c r="V8" s="56"/>
      <c r="W8" s="56"/>
      <c r="X8" s="69"/>
    </row>
    <row r="9" spans="1:24" ht="15.75">
      <c r="A9" s="68"/>
      <c r="B9" s="56"/>
      <c r="C9" s="56"/>
      <c r="D9" s="56"/>
      <c r="E9" s="56"/>
      <c r="F9" s="56"/>
      <c r="G9" s="56"/>
      <c r="H9" s="56"/>
      <c r="I9" s="56"/>
      <c r="J9" s="56"/>
      <c r="K9" s="56"/>
      <c r="L9" s="56"/>
      <c r="M9" s="56"/>
      <c r="N9" s="56"/>
      <c r="O9" s="56"/>
      <c r="P9" s="56"/>
      <c r="Q9" s="56"/>
      <c r="R9" s="56"/>
      <c r="S9" s="56"/>
      <c r="T9" s="56"/>
      <c r="U9" s="56"/>
      <c r="V9" s="56"/>
      <c r="W9" s="56"/>
      <c r="X9" s="69"/>
    </row>
    <row r="10" spans="1:24" ht="16.5" thickBot="1">
      <c r="A10" s="68"/>
      <c r="B10" s="56"/>
      <c r="C10" s="56"/>
      <c r="D10" s="56"/>
      <c r="E10" s="56"/>
      <c r="F10" s="74" t="s">
        <v>117</v>
      </c>
      <c r="G10" s="56"/>
      <c r="H10" s="56"/>
      <c r="I10" s="56"/>
      <c r="J10" s="56"/>
      <c r="K10" s="56"/>
      <c r="L10" s="56"/>
      <c r="M10" s="56"/>
      <c r="N10" s="56"/>
      <c r="O10" s="56"/>
      <c r="P10" s="56"/>
      <c r="Q10" s="56"/>
      <c r="R10" s="56"/>
      <c r="S10" s="56"/>
      <c r="T10" s="56"/>
      <c r="U10" s="56"/>
      <c r="V10" s="56"/>
      <c r="W10" s="56"/>
      <c r="X10" s="69"/>
    </row>
    <row r="11" spans="1:24" ht="24" thickBot="1">
      <c r="A11" s="68"/>
      <c r="B11" s="56"/>
      <c r="C11" s="56"/>
      <c r="D11" s="56"/>
      <c r="E11" s="56"/>
      <c r="F11" s="76" t="s">
        <v>102</v>
      </c>
      <c r="G11" s="56"/>
      <c r="H11" s="56"/>
      <c r="I11" s="56"/>
      <c r="J11" s="56"/>
      <c r="K11" s="56"/>
      <c r="L11" s="56"/>
      <c r="M11" s="56"/>
      <c r="N11" s="56"/>
      <c r="O11" s="56"/>
      <c r="P11" s="56"/>
      <c r="Q11" s="56"/>
      <c r="R11" s="56"/>
      <c r="S11" s="56"/>
      <c r="T11" s="56"/>
      <c r="U11" s="56"/>
      <c r="V11" s="56"/>
      <c r="W11" s="56"/>
      <c r="X11" s="69"/>
    </row>
    <row r="12" spans="1:24" ht="15.75">
      <c r="A12" s="68"/>
      <c r="B12" s="56"/>
      <c r="C12" s="56"/>
      <c r="D12" s="56"/>
      <c r="E12" s="56"/>
      <c r="F12" s="56"/>
      <c r="G12" s="56"/>
      <c r="H12" s="56"/>
      <c r="I12" s="56"/>
      <c r="J12" s="56"/>
      <c r="K12" s="56"/>
      <c r="L12" s="56"/>
      <c r="M12" s="56"/>
      <c r="N12" s="56"/>
      <c r="O12" s="56"/>
      <c r="P12" s="56"/>
      <c r="Q12" s="56"/>
      <c r="R12" s="56"/>
      <c r="S12" s="56"/>
      <c r="T12" s="56"/>
      <c r="U12" s="56"/>
      <c r="V12" s="56"/>
      <c r="W12" s="56"/>
      <c r="X12" s="69"/>
    </row>
    <row r="13" spans="1:24" ht="15.75">
      <c r="A13" s="68"/>
      <c r="B13" s="56"/>
      <c r="C13" s="56"/>
      <c r="D13" s="56"/>
      <c r="E13" s="56"/>
      <c r="F13" s="56"/>
      <c r="G13" s="56"/>
      <c r="H13" s="56"/>
      <c r="I13" s="56"/>
      <c r="J13" s="56"/>
      <c r="K13" s="56"/>
      <c r="L13" s="56"/>
      <c r="M13" s="56"/>
      <c r="N13" s="56"/>
      <c r="O13" s="56"/>
      <c r="P13" s="56"/>
      <c r="Q13" s="56"/>
      <c r="R13" s="56"/>
      <c r="S13" s="56"/>
      <c r="T13" s="56"/>
      <c r="U13" s="56"/>
      <c r="V13" s="56"/>
      <c r="W13" s="56"/>
      <c r="X13" s="69"/>
    </row>
    <row r="14" spans="1:24" ht="27.75" customHeight="1">
      <c r="A14" s="68"/>
      <c r="B14" s="56"/>
      <c r="C14" s="56"/>
      <c r="D14" s="56"/>
      <c r="F14" s="131" t="s">
        <v>120</v>
      </c>
      <c r="G14" s="130"/>
      <c r="H14" s="130"/>
      <c r="I14" s="128" t="s">
        <v>118</v>
      </c>
      <c r="J14" s="129"/>
      <c r="K14" s="129"/>
      <c r="L14" s="128" t="s">
        <v>119</v>
      </c>
      <c r="M14" s="130"/>
      <c r="N14" s="130"/>
      <c r="O14" s="130"/>
      <c r="P14" s="130"/>
      <c r="Q14" s="128" t="s">
        <v>125</v>
      </c>
      <c r="R14" s="128"/>
      <c r="S14" s="128"/>
      <c r="T14" s="75"/>
      <c r="U14" s="75"/>
      <c r="V14" s="56"/>
      <c r="W14" s="56"/>
      <c r="X14" s="69"/>
    </row>
    <row r="15" spans="1:24" ht="15.75">
      <c r="A15" s="68"/>
      <c r="B15" s="56"/>
      <c r="C15" s="56"/>
      <c r="D15" s="56"/>
      <c r="E15" s="56"/>
      <c r="F15" s="74"/>
      <c r="G15" s="74"/>
      <c r="H15" s="74"/>
      <c r="I15" s="56"/>
      <c r="J15" s="56"/>
      <c r="K15" s="56"/>
      <c r="L15" s="56"/>
      <c r="M15" s="56"/>
      <c r="N15" s="56"/>
      <c r="O15" s="56"/>
      <c r="P15" s="56"/>
      <c r="Q15" s="56"/>
      <c r="R15" s="56"/>
      <c r="S15" s="56"/>
      <c r="T15" s="56"/>
      <c r="U15" s="56"/>
      <c r="V15" s="56"/>
      <c r="W15" s="56"/>
      <c r="X15" s="69"/>
    </row>
    <row r="16" spans="1:24" ht="15.75">
      <c r="A16" s="68"/>
      <c r="B16" s="56"/>
      <c r="C16" s="56"/>
      <c r="D16" s="56"/>
      <c r="E16" s="56"/>
      <c r="F16" s="56"/>
      <c r="G16" s="56"/>
      <c r="H16" s="56"/>
      <c r="I16" s="56"/>
      <c r="J16" s="56"/>
      <c r="K16" s="56"/>
      <c r="L16" s="56"/>
      <c r="M16" s="56"/>
      <c r="N16" s="56"/>
      <c r="O16" s="56"/>
      <c r="P16" s="56"/>
      <c r="Q16" s="56"/>
      <c r="R16" s="56"/>
      <c r="S16" s="56"/>
      <c r="T16" s="56"/>
      <c r="U16" s="56"/>
      <c r="V16" s="56"/>
      <c r="W16" s="56"/>
      <c r="X16" s="69"/>
    </row>
    <row r="17" spans="1:24" ht="15.75">
      <c r="A17" s="68"/>
      <c r="B17" s="56"/>
      <c r="C17" s="56"/>
      <c r="D17" s="56"/>
      <c r="E17" s="56"/>
      <c r="F17" s="56"/>
      <c r="G17" s="56"/>
      <c r="H17" s="56"/>
      <c r="I17" s="56"/>
      <c r="J17" s="56"/>
      <c r="K17" s="56"/>
      <c r="L17" s="56"/>
      <c r="M17" s="56"/>
      <c r="N17" s="56"/>
      <c r="O17" s="56"/>
      <c r="P17" s="56"/>
      <c r="Q17" s="56"/>
      <c r="R17" s="56"/>
      <c r="S17" s="56"/>
      <c r="T17" s="56"/>
      <c r="U17" s="56"/>
      <c r="V17" s="56"/>
      <c r="W17" s="56"/>
      <c r="X17" s="69"/>
    </row>
    <row r="18" spans="1:24" ht="15.75">
      <c r="A18" s="68"/>
      <c r="B18" s="56"/>
      <c r="C18" s="56"/>
      <c r="D18" s="56"/>
      <c r="E18" s="56"/>
      <c r="F18" s="56"/>
      <c r="G18" s="56"/>
      <c r="H18" s="56"/>
      <c r="I18" s="56"/>
      <c r="J18" s="56"/>
      <c r="K18" s="56"/>
      <c r="L18" s="56"/>
      <c r="M18" s="56"/>
      <c r="N18" s="56"/>
      <c r="O18" s="56"/>
      <c r="P18" s="56"/>
      <c r="Q18" s="56"/>
      <c r="R18" s="56"/>
      <c r="S18" s="56"/>
      <c r="T18" s="56"/>
      <c r="U18" s="56"/>
      <c r="V18" s="56"/>
      <c r="W18" s="56"/>
      <c r="X18" s="69"/>
    </row>
    <row r="19" spans="1:24" ht="15.75">
      <c r="A19" s="68"/>
      <c r="B19" s="56"/>
      <c r="C19" s="56"/>
      <c r="D19" s="56"/>
      <c r="E19" s="56"/>
      <c r="F19" s="56"/>
      <c r="G19" s="56"/>
      <c r="H19" s="56"/>
      <c r="I19" s="56"/>
      <c r="J19" s="56"/>
      <c r="K19" s="56"/>
      <c r="L19" s="56"/>
      <c r="M19" s="56"/>
      <c r="N19" s="56"/>
      <c r="O19" s="56"/>
      <c r="P19" s="56"/>
      <c r="Q19" s="56"/>
      <c r="R19" s="56"/>
      <c r="S19" s="56"/>
      <c r="T19" s="56"/>
      <c r="U19" s="56"/>
      <c r="V19" s="56"/>
      <c r="W19" s="56"/>
      <c r="X19" s="69"/>
    </row>
    <row r="20" spans="1:24" ht="15.75">
      <c r="A20" s="68"/>
      <c r="B20" s="56"/>
      <c r="C20" s="56"/>
      <c r="D20" s="56"/>
      <c r="E20" s="56"/>
      <c r="F20" s="56"/>
      <c r="G20" s="56"/>
      <c r="H20" s="56"/>
      <c r="I20" s="56"/>
      <c r="J20" s="56"/>
      <c r="K20" s="56"/>
      <c r="L20" s="56"/>
      <c r="M20" s="56"/>
      <c r="N20" s="56"/>
      <c r="O20" s="56"/>
      <c r="P20" s="56"/>
      <c r="Q20" s="56"/>
      <c r="R20" s="56"/>
      <c r="S20" s="56"/>
      <c r="T20" s="56"/>
      <c r="U20" s="56"/>
      <c r="V20" s="56"/>
      <c r="W20" s="56"/>
      <c r="X20" s="69"/>
    </row>
    <row r="21" spans="1:24" ht="29.25" customHeight="1" thickBot="1">
      <c r="A21" s="68"/>
      <c r="B21" s="56"/>
      <c r="C21" s="56"/>
      <c r="D21" s="56"/>
      <c r="E21" s="56"/>
      <c r="F21" s="56"/>
      <c r="G21" s="56"/>
      <c r="H21" s="56"/>
      <c r="I21" s="56"/>
      <c r="J21" s="56"/>
      <c r="K21" s="56"/>
      <c r="L21" s="56"/>
      <c r="M21" s="56"/>
      <c r="N21" s="56"/>
      <c r="O21" s="56"/>
      <c r="P21" s="56"/>
      <c r="Q21" s="56"/>
      <c r="R21" s="56"/>
      <c r="S21" s="56"/>
      <c r="T21" s="56"/>
      <c r="U21" s="56"/>
      <c r="V21" s="56"/>
      <c r="W21" s="56"/>
      <c r="X21" s="69"/>
    </row>
    <row r="22" spans="1:24" ht="29.25" customHeight="1" thickBot="1">
      <c r="A22" s="68"/>
      <c r="B22" s="56"/>
      <c r="C22" s="56"/>
      <c r="D22" s="56"/>
      <c r="E22" s="56"/>
      <c r="F22" s="134">
        <v>0</v>
      </c>
      <c r="G22" s="135"/>
      <c r="H22" s="136"/>
      <c r="I22" s="134">
        <v>1</v>
      </c>
      <c r="J22" s="135"/>
      <c r="K22" s="136"/>
      <c r="L22" s="134">
        <v>1</v>
      </c>
      <c r="M22" s="135"/>
      <c r="N22" s="135"/>
      <c r="O22" s="135"/>
      <c r="P22" s="136"/>
      <c r="Q22" s="80"/>
      <c r="R22" s="81">
        <v>1</v>
      </c>
      <c r="S22" s="78"/>
      <c r="T22" s="56"/>
      <c r="U22" s="56"/>
      <c r="V22" s="56"/>
      <c r="W22" s="56"/>
      <c r="X22" s="69"/>
    </row>
    <row r="23" spans="1:24" ht="31.5" customHeight="1">
      <c r="A23" s="68"/>
      <c r="B23" s="126" t="s">
        <v>122</v>
      </c>
      <c r="C23" s="127"/>
      <c r="D23" s="127"/>
      <c r="E23" s="127"/>
      <c r="F23" s="132" t="s">
        <v>121</v>
      </c>
      <c r="G23" s="133"/>
      <c r="H23" s="133"/>
      <c r="I23" s="132" t="s">
        <v>121</v>
      </c>
      <c r="J23" s="133"/>
      <c r="K23" s="133"/>
      <c r="L23" s="132" t="s">
        <v>121</v>
      </c>
      <c r="M23" s="133"/>
      <c r="N23" s="133"/>
      <c r="O23" s="133"/>
      <c r="P23" s="133"/>
      <c r="Q23" s="132" t="s">
        <v>121</v>
      </c>
      <c r="R23" s="133"/>
      <c r="S23" s="133"/>
      <c r="T23" s="82"/>
      <c r="U23" s="82"/>
      <c r="V23" s="56"/>
      <c r="W23" s="56"/>
      <c r="X23" s="69"/>
    </row>
    <row r="24" spans="1:24" ht="29.25" customHeight="1">
      <c r="A24" s="68"/>
      <c r="B24" s="56"/>
      <c r="C24" s="56"/>
      <c r="D24" s="56"/>
      <c r="E24" s="56"/>
      <c r="F24" s="56"/>
      <c r="G24" s="56"/>
      <c r="H24" s="56"/>
      <c r="I24" s="56"/>
      <c r="J24" s="56"/>
      <c r="K24" s="56"/>
      <c r="L24" s="56"/>
      <c r="M24" s="56"/>
      <c r="N24" s="56"/>
      <c r="O24" s="56"/>
      <c r="P24" s="56"/>
      <c r="Q24" s="56"/>
      <c r="R24" s="56"/>
      <c r="S24" s="56"/>
      <c r="T24" s="56"/>
      <c r="U24" s="56"/>
      <c r="V24" s="56"/>
      <c r="W24" s="56"/>
      <c r="X24" s="69"/>
    </row>
    <row r="25" spans="1:24" ht="15.75">
      <c r="A25" s="68"/>
      <c r="B25" s="56"/>
      <c r="C25" s="56"/>
      <c r="D25" s="56"/>
      <c r="E25" s="56"/>
      <c r="F25" s="56"/>
      <c r="G25" s="56"/>
      <c r="H25" s="56"/>
      <c r="I25" s="56"/>
      <c r="J25" s="56"/>
      <c r="K25" s="56"/>
      <c r="L25" s="56"/>
      <c r="M25" s="56"/>
      <c r="N25" s="56"/>
      <c r="O25" s="56"/>
      <c r="P25" s="56"/>
      <c r="Q25" s="56"/>
      <c r="R25" s="56"/>
      <c r="S25" s="56"/>
      <c r="T25" s="56"/>
      <c r="U25" s="56"/>
      <c r="V25" s="56"/>
      <c r="W25" s="56"/>
      <c r="X25" s="69"/>
    </row>
    <row r="26" spans="1:24" ht="15.75">
      <c r="A26" s="68"/>
      <c r="B26" s="56"/>
      <c r="C26" s="56"/>
      <c r="D26" s="56"/>
      <c r="E26" s="56"/>
      <c r="G26" s="85"/>
      <c r="H26" s="86"/>
      <c r="I26" s="137" t="s">
        <v>106</v>
      </c>
      <c r="J26" s="137"/>
      <c r="K26" s="137"/>
      <c r="L26" s="83"/>
      <c r="M26" s="87"/>
      <c r="N26" s="87"/>
      <c r="O26" s="87"/>
      <c r="P26" s="87"/>
      <c r="R26" s="85"/>
      <c r="S26" s="86"/>
      <c r="T26" s="85"/>
      <c r="U26" s="56"/>
      <c r="V26" s="56"/>
      <c r="W26" s="56"/>
      <c r="X26" s="69"/>
    </row>
    <row r="27" spans="1:24" ht="15.75">
      <c r="A27" s="68"/>
      <c r="B27" s="56"/>
      <c r="C27" s="56"/>
      <c r="D27" s="56"/>
      <c r="E27" s="56"/>
      <c r="F27" s="85"/>
      <c r="G27" s="85"/>
      <c r="H27" s="86"/>
      <c r="I27" s="137"/>
      <c r="J27" s="137"/>
      <c r="K27" s="137"/>
      <c r="L27" s="83"/>
      <c r="M27" s="87"/>
      <c r="N27" s="87"/>
      <c r="O27" s="87"/>
      <c r="P27" s="87"/>
      <c r="Q27" s="85"/>
      <c r="R27" s="85" t="s">
        <v>106</v>
      </c>
      <c r="S27" s="86"/>
      <c r="T27" s="85"/>
      <c r="U27" s="56"/>
      <c r="V27" s="56"/>
      <c r="W27" s="56"/>
      <c r="X27" s="69"/>
    </row>
    <row r="28" spans="1:24" ht="15.75">
      <c r="A28" s="68"/>
      <c r="B28" s="56"/>
      <c r="C28" s="58"/>
      <c r="D28" s="58"/>
      <c r="E28" s="56"/>
      <c r="F28" s="85"/>
      <c r="G28" s="85" t="s">
        <v>106</v>
      </c>
      <c r="H28" s="86"/>
      <c r="I28" s="87"/>
      <c r="J28" s="87"/>
      <c r="K28" s="87"/>
      <c r="L28" s="83"/>
      <c r="M28" s="137" t="s">
        <v>106</v>
      </c>
      <c r="N28" s="137"/>
      <c r="O28" s="87"/>
      <c r="P28" s="87"/>
      <c r="Q28" s="85"/>
      <c r="R28" s="85"/>
      <c r="S28" s="86"/>
      <c r="T28" s="85"/>
      <c r="U28" s="56"/>
      <c r="V28" s="56"/>
      <c r="W28" s="56"/>
      <c r="X28" s="69"/>
    </row>
    <row r="29" spans="1:24" ht="15.75">
      <c r="A29" s="68"/>
      <c r="B29" s="56"/>
      <c r="C29" s="56"/>
      <c r="D29" s="56"/>
      <c r="E29" s="56"/>
      <c r="F29" s="85"/>
      <c r="G29" s="85"/>
      <c r="H29" s="86"/>
      <c r="I29" s="137"/>
      <c r="J29" s="137"/>
      <c r="K29" s="137"/>
      <c r="L29" s="83"/>
      <c r="M29" s="137"/>
      <c r="N29" s="137"/>
      <c r="O29" s="87"/>
      <c r="P29" s="87"/>
      <c r="Q29" s="85"/>
      <c r="R29" s="85"/>
      <c r="S29" s="86"/>
      <c r="T29" s="85"/>
      <c r="U29" s="56"/>
      <c r="V29" s="56"/>
      <c r="W29" s="56"/>
      <c r="X29" s="69"/>
    </row>
    <row r="30" spans="1:24" ht="15.75">
      <c r="A30" s="68"/>
      <c r="B30" s="56"/>
      <c r="C30" s="56"/>
      <c r="D30" s="56"/>
      <c r="E30" s="56"/>
      <c r="F30" s="85"/>
      <c r="G30" s="85"/>
      <c r="H30" s="86"/>
      <c r="I30" s="137"/>
      <c r="J30" s="137"/>
      <c r="K30" s="137"/>
      <c r="L30" s="83"/>
      <c r="M30" s="87"/>
      <c r="N30" s="87"/>
      <c r="O30" s="87"/>
      <c r="P30" s="87"/>
      <c r="Q30" s="88"/>
      <c r="R30" s="88"/>
      <c r="S30" s="88"/>
      <c r="T30" s="88"/>
      <c r="U30" s="56"/>
      <c r="V30" s="56"/>
      <c r="W30" s="56"/>
      <c r="X30" s="69"/>
    </row>
    <row r="31" spans="1:24" ht="16.5">
      <c r="A31" s="68"/>
      <c r="B31" s="56"/>
      <c r="C31" s="56"/>
      <c r="D31" s="56"/>
      <c r="E31" s="56"/>
      <c r="F31" s="84"/>
      <c r="G31" s="84"/>
      <c r="H31" s="84"/>
      <c r="I31" s="56"/>
      <c r="J31" s="56"/>
      <c r="K31" s="56"/>
      <c r="L31" s="56"/>
      <c r="M31" s="87"/>
      <c r="N31" s="87"/>
      <c r="O31" s="87"/>
      <c r="P31" s="87"/>
      <c r="Q31" s="87"/>
      <c r="R31" s="87"/>
      <c r="S31" s="87"/>
      <c r="T31" s="87"/>
      <c r="U31" s="56"/>
      <c r="V31" s="56"/>
      <c r="W31" s="56"/>
      <c r="X31" s="69"/>
    </row>
    <row r="32" spans="1:24" ht="15.75">
      <c r="A32" s="56"/>
      <c r="B32" s="59">
        <f>IF(36-B34&gt;=0,1,ROUNDUP(B34/36,0))</f>
        <v>1</v>
      </c>
      <c r="C32" s="59"/>
      <c r="D32" s="56"/>
      <c r="E32" s="56"/>
      <c r="F32" s="56"/>
      <c r="G32" s="56"/>
      <c r="H32" s="56"/>
      <c r="I32" s="56"/>
      <c r="J32" s="56"/>
      <c r="K32" s="56"/>
      <c r="L32" s="56"/>
      <c r="M32" s="56"/>
      <c r="N32" s="56"/>
      <c r="O32" s="56"/>
      <c r="P32" s="56"/>
      <c r="U32" s="56"/>
      <c r="V32" s="56"/>
      <c r="W32" s="56"/>
      <c r="X32" s="69"/>
    </row>
    <row r="33" spans="1:24" ht="15.75">
      <c r="A33" s="56"/>
      <c r="B33" s="59"/>
      <c r="C33" s="59"/>
      <c r="D33" s="56"/>
      <c r="E33" s="56"/>
      <c r="F33" s="56"/>
      <c r="G33" s="56"/>
      <c r="H33" s="56"/>
      <c r="I33" s="56"/>
      <c r="J33" s="56"/>
      <c r="K33" s="56"/>
      <c r="L33" s="56"/>
      <c r="M33" s="56"/>
      <c r="N33" s="56"/>
      <c r="O33" s="56"/>
      <c r="P33" s="56"/>
      <c r="Q33" s="56"/>
      <c r="R33" s="56"/>
      <c r="S33" s="56"/>
      <c r="T33" s="56"/>
      <c r="U33" s="56"/>
      <c r="V33" s="56"/>
      <c r="W33" s="56"/>
      <c r="X33" s="69"/>
    </row>
    <row r="34" spans="1:24" ht="15.75">
      <c r="A34" s="68"/>
      <c r="B34" s="59">
        <f>IF(F11="YES",F22*9+I22*4+N113,C113+J113+N113)</f>
        <v>5</v>
      </c>
      <c r="C34" s="59"/>
      <c r="D34" s="56"/>
      <c r="E34" s="56"/>
      <c r="F34" s="56"/>
      <c r="G34" s="56"/>
      <c r="H34" s="56"/>
      <c r="I34" s="56"/>
      <c r="J34" s="56"/>
      <c r="K34" s="56"/>
      <c r="L34" s="56"/>
      <c r="M34" s="56"/>
      <c r="N34" s="56"/>
      <c r="O34" s="56"/>
      <c r="P34" s="56"/>
      <c r="Q34" s="56"/>
      <c r="R34" s="56"/>
      <c r="S34" s="56"/>
      <c r="T34" s="56"/>
      <c r="U34" s="56"/>
      <c r="V34" s="56"/>
      <c r="W34" s="56"/>
      <c r="X34" s="69"/>
    </row>
    <row r="35" spans="1:24" ht="15.75">
      <c r="A35" s="68"/>
      <c r="B35" s="56"/>
      <c r="C35" s="60"/>
      <c r="D35" s="60"/>
      <c r="E35" s="60"/>
      <c r="F35" s="56"/>
      <c r="G35" s="56"/>
      <c r="H35" s="56"/>
      <c r="I35" s="56"/>
      <c r="J35" s="56"/>
      <c r="K35" s="56"/>
      <c r="L35" s="56"/>
      <c r="M35" s="56"/>
      <c r="N35" s="56"/>
      <c r="O35" s="56"/>
      <c r="P35" s="56"/>
      <c r="Q35" s="56"/>
      <c r="R35" s="56"/>
      <c r="S35" s="56"/>
      <c r="T35" s="56"/>
      <c r="U35" s="56"/>
      <c r="V35" s="56"/>
      <c r="W35" s="56"/>
      <c r="X35" s="69"/>
    </row>
    <row r="36" spans="1:24" ht="18.75">
      <c r="A36" s="68"/>
      <c r="B36" s="56"/>
      <c r="C36" s="59" t="s">
        <v>98</v>
      </c>
      <c r="D36" s="59"/>
      <c r="E36" s="59"/>
      <c r="F36" s="61" t="s">
        <v>114</v>
      </c>
      <c r="G36" s="62"/>
      <c r="H36" s="62"/>
      <c r="I36" s="56"/>
      <c r="J36" s="56"/>
      <c r="K36" s="63" t="str">
        <f>IF(OR(F22*9+I22*4+L22&gt;8,R22&gt;10),"NO","YES")</f>
        <v>YES</v>
      </c>
      <c r="L36" s="56"/>
      <c r="M36" s="56"/>
      <c r="N36" s="56"/>
      <c r="O36" s="56"/>
      <c r="P36" s="56"/>
      <c r="Q36" s="56"/>
      <c r="R36" s="56"/>
      <c r="S36" s="56"/>
      <c r="T36" s="56"/>
      <c r="U36" s="56"/>
      <c r="V36" s="56"/>
      <c r="W36" s="56"/>
      <c r="X36" s="69"/>
    </row>
    <row r="37" spans="1:24" ht="15.75">
      <c r="A37" s="68"/>
      <c r="B37" s="56"/>
      <c r="C37" s="56"/>
      <c r="D37" s="56"/>
      <c r="E37" s="56"/>
      <c r="F37" s="56"/>
      <c r="G37" s="56"/>
      <c r="H37" s="56"/>
      <c r="I37" s="56"/>
      <c r="J37" s="56"/>
      <c r="K37" s="56"/>
      <c r="L37" s="56"/>
      <c r="M37" s="56"/>
      <c r="N37" s="56"/>
      <c r="O37" s="56"/>
      <c r="P37" s="56"/>
      <c r="Q37" s="56"/>
      <c r="R37" s="56"/>
      <c r="S37" s="56"/>
      <c r="T37" s="56"/>
      <c r="U37" s="56"/>
      <c r="V37" s="56"/>
      <c r="W37" s="56"/>
      <c r="X37" s="69"/>
    </row>
    <row r="38" spans="1:24" ht="18.75">
      <c r="A38" s="68"/>
      <c r="B38" s="56"/>
      <c r="C38" s="56"/>
      <c r="D38" s="56"/>
      <c r="E38" s="56"/>
      <c r="F38" s="61" t="s">
        <v>134</v>
      </c>
      <c r="G38" s="62"/>
      <c r="H38" s="62"/>
      <c r="I38" s="56"/>
      <c r="J38" s="56"/>
      <c r="K38" s="64">
        <f>IF(R22/15&lt;=1,B32,IF(B32/(R22/15)&gt;=1,B32,ROUNDUP((R22/15),0)))</f>
        <v>1</v>
      </c>
      <c r="L38" s="56"/>
      <c r="M38" s="56"/>
      <c r="N38" s="56"/>
      <c r="O38" s="56"/>
      <c r="P38" s="56"/>
      <c r="Q38" s="56"/>
      <c r="R38" s="56"/>
      <c r="S38" s="56"/>
      <c r="T38" s="56"/>
      <c r="U38" s="56"/>
      <c r="V38" s="56"/>
      <c r="W38" s="56"/>
      <c r="X38" s="69"/>
    </row>
    <row r="39" spans="1:24" ht="16.5" thickBot="1">
      <c r="A39" s="70"/>
      <c r="B39" s="71"/>
      <c r="C39" s="71"/>
      <c r="D39" s="71"/>
      <c r="E39" s="71"/>
      <c r="F39" s="71"/>
      <c r="G39" s="71"/>
      <c r="H39" s="71"/>
      <c r="I39" s="71"/>
      <c r="J39" s="71"/>
      <c r="K39" s="71"/>
      <c r="L39" s="71"/>
      <c r="M39" s="71"/>
      <c r="N39" s="71"/>
      <c r="O39" s="71"/>
      <c r="P39" s="71"/>
      <c r="Q39" s="71"/>
      <c r="R39" s="71"/>
      <c r="S39" s="71"/>
      <c r="T39" s="71"/>
      <c r="U39" s="71"/>
      <c r="V39" s="71"/>
      <c r="W39" s="71"/>
      <c r="X39" s="72"/>
    </row>
    <row r="40" spans="1:24" ht="15.75">
      <c r="A40" s="56"/>
      <c r="B40" s="56"/>
      <c r="C40" s="56"/>
      <c r="D40" s="56"/>
      <c r="E40" s="56"/>
      <c r="F40" s="56"/>
      <c r="G40" s="56"/>
      <c r="H40" s="56"/>
      <c r="I40" s="56"/>
      <c r="J40" s="56"/>
      <c r="K40" s="56"/>
      <c r="L40" s="56"/>
      <c r="M40" s="56"/>
      <c r="N40" s="56"/>
      <c r="O40" s="56"/>
      <c r="P40" s="56"/>
      <c r="Q40" s="56"/>
      <c r="R40" s="56"/>
      <c r="S40" s="56"/>
      <c r="T40" s="56"/>
      <c r="U40" s="56"/>
      <c r="V40" s="56"/>
      <c r="W40" s="56"/>
      <c r="X40" s="50"/>
    </row>
    <row r="41" spans="1:8" ht="15.75">
      <c r="A41" s="55"/>
      <c r="B41" s="55"/>
      <c r="C41" s="55"/>
      <c r="D41" s="55"/>
      <c r="E41" s="55"/>
      <c r="F41" s="55"/>
      <c r="G41" s="55"/>
      <c r="H41" s="55"/>
    </row>
    <row r="42" spans="1:3" ht="15.75">
      <c r="A42" s="55"/>
      <c r="C42" s="79"/>
    </row>
    <row r="43" spans="1:8" ht="15.75">
      <c r="A43" s="55"/>
      <c r="B43" s="55"/>
      <c r="C43" s="55"/>
      <c r="D43" s="55"/>
      <c r="E43" s="55"/>
      <c r="F43" s="55"/>
      <c r="G43" s="55"/>
      <c r="H43" s="55"/>
    </row>
    <row r="59" ht="15.75">
      <c r="J59">
        <f>IF(K36="YES",1,0)</f>
        <v>1</v>
      </c>
    </row>
    <row r="101" spans="2:19" ht="15.75">
      <c r="B101" t="s">
        <v>99</v>
      </c>
      <c r="C101">
        <f>F22</f>
        <v>0</v>
      </c>
      <c r="I101" t="s">
        <v>100</v>
      </c>
      <c r="J101">
        <f>I22</f>
        <v>1</v>
      </c>
      <c r="M101" t="s">
        <v>101</v>
      </c>
      <c r="N101">
        <f>L22</f>
        <v>1</v>
      </c>
      <c r="R101" t="s">
        <v>124</v>
      </c>
      <c r="S101">
        <f>R22</f>
        <v>1</v>
      </c>
    </row>
    <row r="103" spans="3:19" ht="15.75">
      <c r="C103">
        <f>VLOOKUP(G28,$A$223:$B$233,2,FALSE)</f>
        <v>1</v>
      </c>
      <c r="J103">
        <f>VLOOKUP(I26,$A$223:$B$233,2,FALSE)</f>
        <v>1</v>
      </c>
      <c r="N103">
        <f>VLOOKUP(M28,$A$223:$B$233,2,FALSE)</f>
        <v>1</v>
      </c>
      <c r="S103">
        <f>VLOOKUP(R27,$A$223:$B$233,2,FALSE)</f>
        <v>1</v>
      </c>
    </row>
    <row r="104" spans="3:19" ht="15.75">
      <c r="C104">
        <f>C103</f>
        <v>1</v>
      </c>
      <c r="J104">
        <f>J103</f>
        <v>1</v>
      </c>
      <c r="S104">
        <f>S103</f>
        <v>1</v>
      </c>
    </row>
    <row r="105" spans="3:19" ht="15.75">
      <c r="C105">
        <f>C103</f>
        <v>1</v>
      </c>
      <c r="J105">
        <f>J103</f>
        <v>1</v>
      </c>
      <c r="S105">
        <f>S103</f>
        <v>1</v>
      </c>
    </row>
    <row r="106" spans="3:19" ht="15.75">
      <c r="C106">
        <f>C103</f>
        <v>1</v>
      </c>
      <c r="J106">
        <f>J103</f>
        <v>1</v>
      </c>
      <c r="S106">
        <f>S103</f>
        <v>1</v>
      </c>
    </row>
    <row r="107" spans="3:19" ht="15.75">
      <c r="C107">
        <f>C103</f>
        <v>1</v>
      </c>
      <c r="S107">
        <f>S103</f>
        <v>1</v>
      </c>
    </row>
    <row r="108" spans="3:19" ht="15.75">
      <c r="C108">
        <f>C103</f>
        <v>1</v>
      </c>
      <c r="S108">
        <f>S103</f>
        <v>1</v>
      </c>
    </row>
    <row r="109" spans="3:19" ht="15.75">
      <c r="C109">
        <f>C103</f>
        <v>1</v>
      </c>
      <c r="S109">
        <f>S103</f>
        <v>1</v>
      </c>
    </row>
    <row r="110" spans="3:19" ht="15.75">
      <c r="C110">
        <f>C108</f>
        <v>1</v>
      </c>
      <c r="S110">
        <f>S103</f>
        <v>1</v>
      </c>
    </row>
    <row r="111" spans="3:19" ht="15.75">
      <c r="C111">
        <f>C103</f>
        <v>1</v>
      </c>
      <c r="S111">
        <f>S103</f>
        <v>1</v>
      </c>
    </row>
    <row r="112" ht="15.75">
      <c r="S112">
        <f>S103</f>
        <v>1</v>
      </c>
    </row>
    <row r="113" spans="3:19" ht="15.75">
      <c r="C113">
        <f>SUM(C103:C111)*C101</f>
        <v>0</v>
      </c>
      <c r="J113">
        <f>SUM(J103:J106)*J101</f>
        <v>4</v>
      </c>
      <c r="N113">
        <f>N103*N101</f>
        <v>1</v>
      </c>
      <c r="S113">
        <f>S103</f>
        <v>1</v>
      </c>
    </row>
    <row r="114" ht="15.75">
      <c r="S114">
        <f>S103</f>
        <v>1</v>
      </c>
    </row>
    <row r="115" ht="15.75">
      <c r="S115">
        <f>S103</f>
        <v>1</v>
      </c>
    </row>
    <row r="116" ht="15.75">
      <c r="S116">
        <f>S103</f>
        <v>1</v>
      </c>
    </row>
    <row r="117" ht="15.75">
      <c r="S117">
        <f>S103</f>
        <v>1</v>
      </c>
    </row>
    <row r="118" ht="15.75">
      <c r="S118">
        <f>S103</f>
        <v>1</v>
      </c>
    </row>
    <row r="120" ht="15.75">
      <c r="S120">
        <f>SUM(S103:S118)*S101</f>
        <v>16</v>
      </c>
    </row>
    <row r="223" spans="1:7" ht="15.75">
      <c r="A223" s="1" t="s">
        <v>104</v>
      </c>
      <c r="B223" s="3">
        <v>0.6</v>
      </c>
      <c r="G223" t="s">
        <v>102</v>
      </c>
    </row>
    <row r="224" spans="1:7" ht="15.75">
      <c r="A224" s="1" t="s">
        <v>105</v>
      </c>
      <c r="B224" s="3">
        <v>0.8</v>
      </c>
      <c r="G224" t="s">
        <v>103</v>
      </c>
    </row>
    <row r="225" spans="1:2" ht="15.75">
      <c r="A225" s="1" t="s">
        <v>106</v>
      </c>
      <c r="B225" s="3">
        <v>1</v>
      </c>
    </row>
    <row r="226" spans="1:2" ht="15.75">
      <c r="A226" s="1" t="s">
        <v>88</v>
      </c>
      <c r="B226" s="3">
        <v>1.3</v>
      </c>
    </row>
    <row r="227" spans="1:2" ht="15.75">
      <c r="A227" s="1" t="s">
        <v>107</v>
      </c>
      <c r="B227" s="3">
        <v>1.8</v>
      </c>
    </row>
    <row r="228" spans="1:2" ht="15.75">
      <c r="A228" s="1" t="s">
        <v>108</v>
      </c>
      <c r="B228" s="3">
        <v>2</v>
      </c>
    </row>
    <row r="229" spans="1:2" ht="15.75">
      <c r="A229" s="1" t="s">
        <v>109</v>
      </c>
      <c r="B229" s="3">
        <v>3</v>
      </c>
    </row>
    <row r="230" spans="1:2" ht="15.75">
      <c r="A230" s="1" t="s">
        <v>110</v>
      </c>
      <c r="B230" s="3">
        <v>3</v>
      </c>
    </row>
    <row r="231" spans="1:2" ht="15.75">
      <c r="A231" s="1" t="s">
        <v>111</v>
      </c>
      <c r="B231" s="3">
        <v>4</v>
      </c>
    </row>
    <row r="232" spans="1:2" ht="15.75">
      <c r="A232" s="1" t="s">
        <v>112</v>
      </c>
      <c r="B232" s="3">
        <v>5</v>
      </c>
    </row>
    <row r="233" spans="1:2" ht="15.75">
      <c r="A233" s="1" t="s">
        <v>113</v>
      </c>
      <c r="B233" s="3">
        <v>6</v>
      </c>
    </row>
  </sheetData>
  <sheetProtection/>
  <mergeCells count="17">
    <mergeCell ref="Q14:S14"/>
    <mergeCell ref="Q23:S23"/>
    <mergeCell ref="I26:J27"/>
    <mergeCell ref="K26:K27"/>
    <mergeCell ref="I29:J30"/>
    <mergeCell ref="K29:K30"/>
    <mergeCell ref="M28:N29"/>
    <mergeCell ref="B23:E23"/>
    <mergeCell ref="I14:K14"/>
    <mergeCell ref="L14:P14"/>
    <mergeCell ref="F14:H14"/>
    <mergeCell ref="F23:H23"/>
    <mergeCell ref="I23:K23"/>
    <mergeCell ref="L23:P23"/>
    <mergeCell ref="F22:H22"/>
    <mergeCell ref="L22:P22"/>
    <mergeCell ref="I22:K22"/>
  </mergeCells>
  <conditionalFormatting sqref="O18:O20 M33:N33 M35:N35 M34 M28">
    <cfRule type="expression" priority="69" dxfId="48" stopIfTrue="1">
      <formula>$L$22=0</formula>
    </cfRule>
  </conditionalFormatting>
  <conditionalFormatting sqref="V36:W36 K26 I26 K29 I29">
    <cfRule type="expression" priority="70" dxfId="48" stopIfTrue="1">
      <formula>$I$22=0</formula>
    </cfRule>
  </conditionalFormatting>
  <conditionalFormatting sqref="G26:H26 F27:H30">
    <cfRule type="expression" priority="71" dxfId="49" stopIfTrue="1">
      <formula>$F$22=0</formula>
    </cfRule>
  </conditionalFormatting>
  <conditionalFormatting sqref="A24:T34">
    <cfRule type="expression" priority="18" dxfId="50" stopIfTrue="1">
      <formula>$F$11="YES"</formula>
    </cfRule>
  </conditionalFormatting>
  <conditionalFormatting sqref="E24">
    <cfRule type="expression" priority="22" dxfId="51" stopIfTrue="1">
      <formula>$F$11="YES"</formula>
    </cfRule>
  </conditionalFormatting>
  <conditionalFormatting sqref="D24">
    <cfRule type="expression" priority="21" dxfId="51" stopIfTrue="1">
      <formula>$F$11="YES"</formula>
    </cfRule>
  </conditionalFormatting>
  <conditionalFormatting sqref="C24">
    <cfRule type="expression" priority="20" dxfId="51" stopIfTrue="1">
      <formula>$F$11="YES"</formula>
    </cfRule>
  </conditionalFormatting>
  <conditionalFormatting sqref="B24">
    <cfRule type="expression" priority="19" dxfId="51" stopIfTrue="1">
      <formula>$F$11="YES"</formula>
    </cfRule>
  </conditionalFormatting>
  <conditionalFormatting sqref="Q28:T29 Q27 R26:T27">
    <cfRule type="expression" priority="23" dxfId="49" stopIfTrue="1">
      <formula>$R$22=0</formula>
    </cfRule>
  </conditionalFormatting>
  <conditionalFormatting sqref="F38:K38">
    <cfRule type="expression" priority="3" dxfId="52">
      <formula>$K$36="YES"</formula>
    </cfRule>
  </conditionalFormatting>
  <dataValidations count="3">
    <dataValidation type="list" allowBlank="1" showInputMessage="1" showErrorMessage="1" sqref="G26:I26 Q27:R29 R26 S26:T29 F28:H28 F30:H30 K26 K29 I29">
      <formula1>$A$223:$A$233</formula1>
    </dataValidation>
    <dataValidation type="list" showInputMessage="1" showErrorMessage="1" sqref="F11">
      <formula1>$G$223:$G$224</formula1>
    </dataValidation>
    <dataValidation type="list" allowBlank="1" showInputMessage="1" showErrorMessage="1" promptTitle="Stream Resolution" prompt="If unsure, set value to 704x480." sqref="M28:N29">
      <formula1>$A$223:$A$233</formula1>
    </dataValidation>
  </dataValidations>
  <printOptions/>
  <pageMargins left="0.7" right="0.7" top="0.75" bottom="0.75" header="0.3" footer="0.3"/>
  <pageSetup fitToHeight="1" fitToWidth="1" horizontalDpi="600" verticalDpi="600" orientation="landscape" scale="49" r:id="rId2"/>
  <drawing r:id="rId1"/>
</worksheet>
</file>

<file path=xl/worksheets/sheet3.xml><?xml version="1.0" encoding="utf-8"?>
<worksheet xmlns="http://schemas.openxmlformats.org/spreadsheetml/2006/main" xmlns:r="http://schemas.openxmlformats.org/officeDocument/2006/relationships">
  <sheetPr codeName="Sheet8"/>
  <dimension ref="A1:X233"/>
  <sheetViews>
    <sheetView zoomScale="90" zoomScaleNormal="90" zoomScalePageLayoutView="0" workbookViewId="0" topLeftCell="A1">
      <selection activeCell="B23" sqref="B23:E23"/>
    </sheetView>
  </sheetViews>
  <sheetFormatPr defaultColWidth="9.00390625" defaultRowHeight="15.75"/>
  <cols>
    <col min="3" max="3" width="21.00390625" style="0" customWidth="1"/>
    <col min="4" max="4" width="9.125" style="0" customWidth="1"/>
    <col min="5" max="5" width="9.375" style="0" customWidth="1"/>
    <col min="6" max="6" width="10.00390625" style="0" customWidth="1"/>
    <col min="7" max="7" width="9.625" style="0" customWidth="1"/>
    <col min="8" max="8" width="9.75390625" style="0" customWidth="1"/>
    <col min="10" max="10" width="9.875" style="0" customWidth="1"/>
    <col min="11" max="11" width="10.00390625" style="0" customWidth="1"/>
    <col min="13" max="13" width="5.875" style="0" customWidth="1"/>
    <col min="14" max="14" width="10.50390625" style="0" customWidth="1"/>
    <col min="15" max="15" width="6.25390625" style="0" hidden="1" customWidth="1"/>
    <col min="16" max="18" width="10.375" style="0" customWidth="1"/>
    <col min="19" max="19" width="8.625" style="0" customWidth="1"/>
    <col min="20" max="20" width="8.875" style="0" customWidth="1"/>
    <col min="23" max="23" width="12.25390625" style="0" customWidth="1"/>
  </cols>
  <sheetData>
    <row r="1" ht="33.75">
      <c r="D1" s="77" t="s">
        <v>128</v>
      </c>
    </row>
    <row r="2" ht="16.5" customHeight="1">
      <c r="D2" s="93" t="s">
        <v>129</v>
      </c>
    </row>
    <row r="3" ht="27.75" customHeight="1">
      <c r="D3" s="73" t="s">
        <v>123</v>
      </c>
    </row>
    <row r="4" ht="27.75" customHeight="1" thickBot="1"/>
    <row r="5" spans="1:24" ht="15.75">
      <c r="A5" s="65"/>
      <c r="B5" s="66"/>
      <c r="C5" s="66"/>
      <c r="D5" s="66"/>
      <c r="E5" s="66"/>
      <c r="F5" s="66"/>
      <c r="G5" s="66"/>
      <c r="H5" s="66"/>
      <c r="I5" s="66"/>
      <c r="J5" s="66"/>
      <c r="K5" s="66"/>
      <c r="L5" s="66"/>
      <c r="M5" s="66"/>
      <c r="N5" s="66"/>
      <c r="O5" s="66"/>
      <c r="P5" s="66"/>
      <c r="Q5" s="66"/>
      <c r="R5" s="66"/>
      <c r="S5" s="66"/>
      <c r="T5" s="66"/>
      <c r="U5" s="66"/>
      <c r="V5" s="66"/>
      <c r="W5" s="66"/>
      <c r="X5" s="67"/>
    </row>
    <row r="6" spans="1:24" ht="18.75">
      <c r="A6" s="68"/>
      <c r="B6" s="61" t="s">
        <v>116</v>
      </c>
      <c r="C6" s="57"/>
      <c r="D6" s="56"/>
      <c r="E6" s="56"/>
      <c r="F6" s="56"/>
      <c r="G6" s="56"/>
      <c r="H6" s="56"/>
      <c r="I6" s="56"/>
      <c r="J6" s="56"/>
      <c r="K6" s="56"/>
      <c r="L6" s="56"/>
      <c r="M6" s="56"/>
      <c r="N6" s="56"/>
      <c r="O6" s="56"/>
      <c r="P6" s="56"/>
      <c r="Q6" s="56"/>
      <c r="R6" s="56"/>
      <c r="S6" s="56"/>
      <c r="T6" s="56"/>
      <c r="U6" s="57" t="s">
        <v>115</v>
      </c>
      <c r="V6" s="56"/>
      <c r="W6" s="56"/>
      <c r="X6" s="69"/>
    </row>
    <row r="7" spans="1:24" ht="18.75">
      <c r="A7" s="68"/>
      <c r="B7" s="61"/>
      <c r="C7" s="57"/>
      <c r="D7" s="56"/>
      <c r="E7" s="56"/>
      <c r="F7" s="56"/>
      <c r="G7" s="56"/>
      <c r="H7" s="56"/>
      <c r="I7" s="56"/>
      <c r="J7" s="56"/>
      <c r="K7" s="56"/>
      <c r="L7" s="56"/>
      <c r="M7" s="56"/>
      <c r="N7" s="56"/>
      <c r="O7" s="56"/>
      <c r="P7" s="56"/>
      <c r="Q7" s="56"/>
      <c r="R7" s="56"/>
      <c r="S7" s="56"/>
      <c r="T7" s="56"/>
      <c r="U7" s="57"/>
      <c r="V7" s="56"/>
      <c r="W7" s="56"/>
      <c r="X7" s="69"/>
    </row>
    <row r="8" spans="1:24" ht="15.75">
      <c r="A8" s="68"/>
      <c r="B8" s="56"/>
      <c r="C8" s="56"/>
      <c r="D8" s="56"/>
      <c r="E8" s="56"/>
      <c r="F8" s="56"/>
      <c r="G8" s="56"/>
      <c r="H8" s="56"/>
      <c r="I8" s="56"/>
      <c r="J8" s="56"/>
      <c r="K8" s="56"/>
      <c r="L8" s="56"/>
      <c r="M8" s="56"/>
      <c r="N8" s="56"/>
      <c r="O8" s="56"/>
      <c r="P8" s="56"/>
      <c r="Q8" s="56"/>
      <c r="R8" s="56"/>
      <c r="S8" s="56"/>
      <c r="T8" s="56"/>
      <c r="U8" s="56"/>
      <c r="V8" s="56"/>
      <c r="W8" s="56"/>
      <c r="X8" s="69"/>
    </row>
    <row r="9" spans="1:24" ht="15.75">
      <c r="A9" s="68"/>
      <c r="B9" s="56"/>
      <c r="C9" s="56"/>
      <c r="D9" s="56"/>
      <c r="E9" s="56"/>
      <c r="F9" s="56"/>
      <c r="G9" s="56"/>
      <c r="H9" s="56"/>
      <c r="I9" s="56"/>
      <c r="J9" s="56"/>
      <c r="K9" s="56"/>
      <c r="L9" s="56"/>
      <c r="M9" s="56"/>
      <c r="N9" s="56"/>
      <c r="O9" s="56"/>
      <c r="P9" s="56"/>
      <c r="Q9" s="56"/>
      <c r="R9" s="56"/>
      <c r="S9" s="56"/>
      <c r="T9" s="56"/>
      <c r="U9" s="56"/>
      <c r="V9" s="56"/>
      <c r="W9" s="56"/>
      <c r="X9" s="69"/>
    </row>
    <row r="10" spans="1:24" ht="16.5" thickBot="1">
      <c r="A10" s="68"/>
      <c r="B10" s="56"/>
      <c r="C10" s="56"/>
      <c r="D10" s="56"/>
      <c r="E10" s="56"/>
      <c r="F10" s="74" t="s">
        <v>117</v>
      </c>
      <c r="G10" s="56"/>
      <c r="H10" s="56"/>
      <c r="I10" s="56"/>
      <c r="J10" s="56"/>
      <c r="K10" s="56"/>
      <c r="L10" s="56"/>
      <c r="M10" s="56"/>
      <c r="N10" s="56"/>
      <c r="O10" s="56"/>
      <c r="P10" s="56"/>
      <c r="Q10" s="56"/>
      <c r="R10" s="56"/>
      <c r="S10" s="56"/>
      <c r="T10" s="56"/>
      <c r="U10" s="56"/>
      <c r="V10" s="56"/>
      <c r="W10" s="56"/>
      <c r="X10" s="69"/>
    </row>
    <row r="11" spans="1:24" ht="24" thickBot="1">
      <c r="A11" s="68"/>
      <c r="B11" s="56"/>
      <c r="C11" s="56"/>
      <c r="D11" s="56"/>
      <c r="E11" s="56"/>
      <c r="F11" s="76" t="s">
        <v>102</v>
      </c>
      <c r="G11" s="56"/>
      <c r="H11" s="56"/>
      <c r="I11" s="56"/>
      <c r="J11" s="56"/>
      <c r="K11" s="56"/>
      <c r="L11" s="56"/>
      <c r="M11" s="56"/>
      <c r="N11" s="56"/>
      <c r="O11" s="56"/>
      <c r="P11" s="56"/>
      <c r="Q11" s="56"/>
      <c r="R11" s="56"/>
      <c r="S11" s="56"/>
      <c r="T11" s="56"/>
      <c r="U11" s="56"/>
      <c r="V11" s="56"/>
      <c r="W11" s="56"/>
      <c r="X11" s="69"/>
    </row>
    <row r="12" spans="1:24" ht="15.75">
      <c r="A12" s="68"/>
      <c r="B12" s="56"/>
      <c r="C12" s="56"/>
      <c r="D12" s="56"/>
      <c r="E12" s="56"/>
      <c r="F12" s="56"/>
      <c r="G12" s="56"/>
      <c r="H12" s="56"/>
      <c r="I12" s="56"/>
      <c r="J12" s="56"/>
      <c r="K12" s="56"/>
      <c r="L12" s="56"/>
      <c r="M12" s="56"/>
      <c r="N12" s="56"/>
      <c r="O12" s="56"/>
      <c r="P12" s="56"/>
      <c r="Q12" s="56"/>
      <c r="R12" s="56"/>
      <c r="S12" s="56"/>
      <c r="T12" s="56"/>
      <c r="U12" s="56"/>
      <c r="V12" s="56"/>
      <c r="W12" s="56"/>
      <c r="X12" s="69"/>
    </row>
    <row r="13" spans="1:24" ht="15.75">
      <c r="A13" s="68"/>
      <c r="B13" s="56"/>
      <c r="C13" s="56"/>
      <c r="D13" s="56"/>
      <c r="E13" s="56"/>
      <c r="F13" s="56"/>
      <c r="G13" s="56"/>
      <c r="H13" s="56"/>
      <c r="I13" s="56"/>
      <c r="J13" s="56"/>
      <c r="K13" s="56"/>
      <c r="L13" s="56"/>
      <c r="M13" s="56"/>
      <c r="N13" s="56"/>
      <c r="O13" s="56"/>
      <c r="P13" s="56"/>
      <c r="Q13" s="56"/>
      <c r="R13" s="56"/>
      <c r="S13" s="56"/>
      <c r="T13" s="56"/>
      <c r="U13" s="56"/>
      <c r="V13" s="56"/>
      <c r="W13" s="56"/>
      <c r="X13" s="69"/>
    </row>
    <row r="14" spans="1:24" ht="27.75" customHeight="1">
      <c r="A14" s="68"/>
      <c r="B14" s="56"/>
      <c r="C14" s="56"/>
      <c r="D14" s="56"/>
      <c r="F14" s="131" t="s">
        <v>120</v>
      </c>
      <c r="G14" s="130"/>
      <c r="H14" s="130"/>
      <c r="I14" s="128" t="s">
        <v>118</v>
      </c>
      <c r="J14" s="129"/>
      <c r="K14" s="129"/>
      <c r="L14" s="128" t="s">
        <v>119</v>
      </c>
      <c r="M14" s="130"/>
      <c r="N14" s="130"/>
      <c r="O14" s="130"/>
      <c r="P14" s="130"/>
      <c r="Q14" s="128" t="s">
        <v>125</v>
      </c>
      <c r="R14" s="128"/>
      <c r="S14" s="128"/>
      <c r="T14" s="89"/>
      <c r="U14" s="89"/>
      <c r="V14" s="56"/>
      <c r="W14" s="56"/>
      <c r="X14" s="69"/>
    </row>
    <row r="15" spans="1:24" ht="15.75">
      <c r="A15" s="68"/>
      <c r="B15" s="56"/>
      <c r="C15" s="56"/>
      <c r="D15" s="56"/>
      <c r="E15" s="56"/>
      <c r="F15" s="74"/>
      <c r="G15" s="74"/>
      <c r="H15" s="74"/>
      <c r="I15" s="56"/>
      <c r="J15" s="56"/>
      <c r="K15" s="56"/>
      <c r="L15" s="56"/>
      <c r="M15" s="56"/>
      <c r="N15" s="56"/>
      <c r="O15" s="56"/>
      <c r="P15" s="56"/>
      <c r="Q15" s="56"/>
      <c r="R15" s="56"/>
      <c r="S15" s="56"/>
      <c r="T15" s="56"/>
      <c r="U15" s="56"/>
      <c r="V15" s="56"/>
      <c r="W15" s="56"/>
      <c r="X15" s="69"/>
    </row>
    <row r="16" spans="1:24" ht="15.75">
      <c r="A16" s="68"/>
      <c r="B16" s="56"/>
      <c r="C16" s="56"/>
      <c r="D16" s="56"/>
      <c r="E16" s="56"/>
      <c r="F16" s="56"/>
      <c r="G16" s="56"/>
      <c r="H16" s="56"/>
      <c r="I16" s="56"/>
      <c r="J16" s="56"/>
      <c r="K16" s="56"/>
      <c r="L16" s="56"/>
      <c r="M16" s="56"/>
      <c r="N16" s="56"/>
      <c r="O16" s="56"/>
      <c r="P16" s="56"/>
      <c r="Q16" s="56"/>
      <c r="R16" s="56"/>
      <c r="S16" s="56"/>
      <c r="T16" s="56"/>
      <c r="U16" s="56"/>
      <c r="V16" s="56"/>
      <c r="W16" s="56"/>
      <c r="X16" s="69"/>
    </row>
    <row r="17" spans="1:24" ht="15.75">
      <c r="A17" s="68"/>
      <c r="B17" s="56"/>
      <c r="C17" s="56"/>
      <c r="D17" s="56"/>
      <c r="E17" s="56"/>
      <c r="F17" s="56"/>
      <c r="G17" s="56"/>
      <c r="H17" s="56"/>
      <c r="I17" s="56"/>
      <c r="J17" s="56"/>
      <c r="K17" s="56"/>
      <c r="L17" s="56"/>
      <c r="M17" s="56"/>
      <c r="N17" s="56"/>
      <c r="O17" s="56"/>
      <c r="P17" s="56"/>
      <c r="Q17" s="56"/>
      <c r="R17" s="56"/>
      <c r="S17" s="56"/>
      <c r="T17" s="56"/>
      <c r="U17" s="56"/>
      <c r="V17" s="56"/>
      <c r="W17" s="56"/>
      <c r="X17" s="69"/>
    </row>
    <row r="18" spans="1:24" ht="15.75">
      <c r="A18" s="68"/>
      <c r="B18" s="56"/>
      <c r="C18" s="56"/>
      <c r="D18" s="56"/>
      <c r="E18" s="56"/>
      <c r="F18" s="56"/>
      <c r="G18" s="56"/>
      <c r="H18" s="56"/>
      <c r="I18" s="56"/>
      <c r="J18" s="56"/>
      <c r="K18" s="56"/>
      <c r="L18" s="56"/>
      <c r="M18" s="56"/>
      <c r="N18" s="56"/>
      <c r="O18" s="56"/>
      <c r="P18" s="56"/>
      <c r="Q18" s="56"/>
      <c r="R18" s="56"/>
      <c r="S18" s="56"/>
      <c r="T18" s="56"/>
      <c r="U18" s="56"/>
      <c r="V18" s="56"/>
      <c r="W18" s="56"/>
      <c r="X18" s="69"/>
    </row>
    <row r="19" spans="1:24" ht="15.75">
      <c r="A19" s="68"/>
      <c r="B19" s="56"/>
      <c r="C19" s="56"/>
      <c r="D19" s="56"/>
      <c r="E19" s="56"/>
      <c r="F19" s="56"/>
      <c r="G19" s="56"/>
      <c r="H19" s="56"/>
      <c r="I19" s="56"/>
      <c r="J19" s="56"/>
      <c r="K19" s="56"/>
      <c r="L19" s="56"/>
      <c r="M19" s="56"/>
      <c r="N19" s="56"/>
      <c r="O19" s="56"/>
      <c r="P19" s="56"/>
      <c r="Q19" s="56"/>
      <c r="R19" s="56"/>
      <c r="S19" s="56"/>
      <c r="T19" s="56"/>
      <c r="U19" s="56"/>
      <c r="V19" s="56"/>
      <c r="W19" s="56"/>
      <c r="X19" s="69"/>
    </row>
    <row r="20" spans="1:24" ht="15.75">
      <c r="A20" s="68"/>
      <c r="B20" s="56"/>
      <c r="C20" s="56"/>
      <c r="D20" s="56"/>
      <c r="E20" s="56"/>
      <c r="F20" s="56"/>
      <c r="G20" s="56"/>
      <c r="H20" s="56"/>
      <c r="I20" s="56"/>
      <c r="J20" s="56"/>
      <c r="K20" s="56"/>
      <c r="L20" s="56"/>
      <c r="M20" s="56"/>
      <c r="N20" s="56"/>
      <c r="O20" s="56"/>
      <c r="P20" s="56"/>
      <c r="Q20" s="56"/>
      <c r="R20" s="56"/>
      <c r="S20" s="56"/>
      <c r="T20" s="56"/>
      <c r="U20" s="56"/>
      <c r="V20" s="56"/>
      <c r="W20" s="56"/>
      <c r="X20" s="69"/>
    </row>
    <row r="21" spans="1:24" ht="29.25" customHeight="1" thickBot="1">
      <c r="A21" s="68"/>
      <c r="B21" s="56"/>
      <c r="C21" s="56"/>
      <c r="D21" s="56"/>
      <c r="E21" s="56"/>
      <c r="F21" s="56"/>
      <c r="G21" s="56"/>
      <c r="H21" s="56"/>
      <c r="I21" s="56"/>
      <c r="J21" s="56"/>
      <c r="K21" s="56"/>
      <c r="L21" s="56"/>
      <c r="M21" s="56"/>
      <c r="N21" s="56"/>
      <c r="O21" s="56"/>
      <c r="P21" s="56"/>
      <c r="Q21" s="56"/>
      <c r="R21" s="56"/>
      <c r="S21" s="56"/>
      <c r="T21" s="56"/>
      <c r="U21" s="56"/>
      <c r="V21" s="56"/>
      <c r="W21" s="56"/>
      <c r="X21" s="69"/>
    </row>
    <row r="22" spans="1:24" ht="29.25" customHeight="1" thickBot="1">
      <c r="A22" s="68"/>
      <c r="B22" s="56"/>
      <c r="C22" s="56"/>
      <c r="D22" s="56"/>
      <c r="E22" s="56"/>
      <c r="F22" s="134">
        <v>0</v>
      </c>
      <c r="G22" s="135"/>
      <c r="H22" s="136"/>
      <c r="I22" s="134">
        <v>0</v>
      </c>
      <c r="J22" s="135"/>
      <c r="K22" s="136"/>
      <c r="L22" s="134">
        <v>0</v>
      </c>
      <c r="M22" s="135"/>
      <c r="N22" s="135"/>
      <c r="O22" s="135"/>
      <c r="P22" s="136"/>
      <c r="Q22" s="80"/>
      <c r="R22" s="81">
        <v>15</v>
      </c>
      <c r="S22" s="92"/>
      <c r="T22" s="56"/>
      <c r="U22" s="56"/>
      <c r="V22" s="56"/>
      <c r="W22" s="56"/>
      <c r="X22" s="69"/>
    </row>
    <row r="23" spans="1:24" ht="31.5" customHeight="1">
      <c r="A23" s="68"/>
      <c r="B23" s="126"/>
      <c r="C23" s="127"/>
      <c r="D23" s="127"/>
      <c r="E23" s="127"/>
      <c r="F23" s="132" t="s">
        <v>121</v>
      </c>
      <c r="G23" s="133"/>
      <c r="H23" s="133"/>
      <c r="I23" s="132" t="s">
        <v>121</v>
      </c>
      <c r="J23" s="133"/>
      <c r="K23" s="133"/>
      <c r="L23" s="132" t="s">
        <v>121</v>
      </c>
      <c r="M23" s="133"/>
      <c r="N23" s="133"/>
      <c r="O23" s="133"/>
      <c r="P23" s="133"/>
      <c r="Q23" s="132" t="s">
        <v>121</v>
      </c>
      <c r="R23" s="133"/>
      <c r="S23" s="133"/>
      <c r="T23" s="82"/>
      <c r="U23" s="82"/>
      <c r="V23" s="56"/>
      <c r="W23" s="56"/>
      <c r="X23" s="69"/>
    </row>
    <row r="24" spans="1:24" ht="29.25" customHeight="1">
      <c r="A24" s="68"/>
      <c r="B24" s="56"/>
      <c r="C24" s="56"/>
      <c r="D24" s="56"/>
      <c r="E24" s="56"/>
      <c r="F24" s="56"/>
      <c r="G24" s="56"/>
      <c r="H24" s="56"/>
      <c r="I24" s="56"/>
      <c r="J24" s="56"/>
      <c r="K24" s="56"/>
      <c r="L24" s="56"/>
      <c r="M24" s="56"/>
      <c r="N24" s="56"/>
      <c r="O24" s="56"/>
      <c r="P24" s="56"/>
      <c r="Q24" s="56"/>
      <c r="R24" s="56"/>
      <c r="S24" s="56"/>
      <c r="T24" s="56"/>
      <c r="U24" s="56"/>
      <c r="V24" s="56"/>
      <c r="W24" s="56"/>
      <c r="X24" s="69"/>
    </row>
    <row r="25" spans="1:24" ht="15.75">
      <c r="A25" s="68"/>
      <c r="B25" s="56"/>
      <c r="C25" s="56"/>
      <c r="D25" s="56"/>
      <c r="E25" s="56"/>
      <c r="F25" s="56"/>
      <c r="G25" s="56"/>
      <c r="H25" s="56"/>
      <c r="I25" s="56"/>
      <c r="J25" s="56"/>
      <c r="K25" s="56"/>
      <c r="L25" s="56"/>
      <c r="M25" s="56"/>
      <c r="N25" s="56"/>
      <c r="O25" s="56"/>
      <c r="P25" s="56"/>
      <c r="Q25" s="56"/>
      <c r="R25" s="56"/>
      <c r="S25" s="56"/>
      <c r="T25" s="56"/>
      <c r="U25" s="56"/>
      <c r="V25" s="56"/>
      <c r="W25" s="56"/>
      <c r="X25" s="69"/>
    </row>
    <row r="26" spans="1:24" ht="15.75">
      <c r="A26" s="68"/>
      <c r="B26" s="56"/>
      <c r="C26" s="56"/>
      <c r="D26" s="56"/>
      <c r="E26" s="56"/>
      <c r="F26" s="85" t="s">
        <v>105</v>
      </c>
      <c r="G26" s="85" t="s">
        <v>106</v>
      </c>
      <c r="H26" s="86" t="s">
        <v>106</v>
      </c>
      <c r="I26" s="137" t="s">
        <v>106</v>
      </c>
      <c r="J26" s="137"/>
      <c r="K26" s="137" t="s">
        <v>106</v>
      </c>
      <c r="L26" s="83"/>
      <c r="M26" s="87"/>
      <c r="N26" s="87"/>
      <c r="O26" s="87"/>
      <c r="P26" s="87"/>
      <c r="Q26" s="85" t="s">
        <v>106</v>
      </c>
      <c r="R26" s="85" t="s">
        <v>106</v>
      </c>
      <c r="S26" s="86" t="s">
        <v>106</v>
      </c>
      <c r="T26" s="85" t="s">
        <v>106</v>
      </c>
      <c r="U26" s="56"/>
      <c r="V26" s="56"/>
      <c r="W26" s="56"/>
      <c r="X26" s="69"/>
    </row>
    <row r="27" spans="1:24" ht="15.75">
      <c r="A27" s="68"/>
      <c r="B27" s="56"/>
      <c r="C27" s="56"/>
      <c r="D27" s="56"/>
      <c r="E27" s="56"/>
      <c r="F27" s="85"/>
      <c r="G27" s="85"/>
      <c r="H27" s="86"/>
      <c r="I27" s="137"/>
      <c r="J27" s="137"/>
      <c r="K27" s="137"/>
      <c r="L27" s="83"/>
      <c r="M27" s="87"/>
      <c r="N27" s="87"/>
      <c r="O27" s="87"/>
      <c r="P27" s="87"/>
      <c r="Q27" s="85" t="s">
        <v>106</v>
      </c>
      <c r="R27" s="85" t="s">
        <v>106</v>
      </c>
      <c r="S27" s="86" t="s">
        <v>106</v>
      </c>
      <c r="T27" s="85" t="s">
        <v>106</v>
      </c>
      <c r="U27" s="56"/>
      <c r="V27" s="56"/>
      <c r="W27" s="56"/>
      <c r="X27" s="69"/>
    </row>
    <row r="28" spans="1:24" ht="15.75">
      <c r="A28" s="68"/>
      <c r="B28" s="56"/>
      <c r="C28" s="58"/>
      <c r="D28" s="58"/>
      <c r="E28" s="56"/>
      <c r="F28" s="85" t="s">
        <v>105</v>
      </c>
      <c r="G28" s="85" t="s">
        <v>106</v>
      </c>
      <c r="H28" s="86" t="s">
        <v>106</v>
      </c>
      <c r="I28" s="87"/>
      <c r="J28" s="87"/>
      <c r="K28" s="87"/>
      <c r="L28" s="83"/>
      <c r="M28" s="137" t="s">
        <v>106</v>
      </c>
      <c r="N28" s="137"/>
      <c r="O28" s="87"/>
      <c r="P28" s="87"/>
      <c r="Q28" s="85" t="s">
        <v>106</v>
      </c>
      <c r="R28" s="85" t="s">
        <v>106</v>
      </c>
      <c r="S28" s="86" t="s">
        <v>106</v>
      </c>
      <c r="T28" s="85" t="s">
        <v>106</v>
      </c>
      <c r="U28" s="56"/>
      <c r="V28" s="56"/>
      <c r="W28" s="56"/>
      <c r="X28" s="69"/>
    </row>
    <row r="29" spans="1:24" ht="15.75">
      <c r="A29" s="68"/>
      <c r="B29" s="56"/>
      <c r="C29" s="56"/>
      <c r="D29" s="56"/>
      <c r="E29" s="56"/>
      <c r="F29" s="85"/>
      <c r="G29" s="85"/>
      <c r="H29" s="86"/>
      <c r="I29" s="137" t="s">
        <v>106</v>
      </c>
      <c r="J29" s="137"/>
      <c r="K29" s="137" t="s">
        <v>106</v>
      </c>
      <c r="L29" s="83"/>
      <c r="M29" s="137"/>
      <c r="N29" s="137"/>
      <c r="O29" s="87"/>
      <c r="P29" s="87"/>
      <c r="Q29" s="85" t="s">
        <v>106</v>
      </c>
      <c r="R29" s="85" t="s">
        <v>106</v>
      </c>
      <c r="S29" s="86" t="s">
        <v>106</v>
      </c>
      <c r="T29" s="85" t="s">
        <v>106</v>
      </c>
      <c r="U29" s="56"/>
      <c r="V29" s="56"/>
      <c r="W29" s="56"/>
      <c r="X29" s="69"/>
    </row>
    <row r="30" spans="1:24" ht="15.75">
      <c r="A30" s="68"/>
      <c r="B30" s="56"/>
      <c r="C30" s="56"/>
      <c r="D30" s="56"/>
      <c r="E30" s="56"/>
      <c r="F30" s="85" t="s">
        <v>106</v>
      </c>
      <c r="G30" s="85" t="s">
        <v>106</v>
      </c>
      <c r="H30" s="86" t="s">
        <v>106</v>
      </c>
      <c r="I30" s="137"/>
      <c r="J30" s="137"/>
      <c r="K30" s="137"/>
      <c r="L30" s="83"/>
      <c r="M30" s="87"/>
      <c r="N30" s="87"/>
      <c r="O30" s="87"/>
      <c r="P30" s="87"/>
      <c r="Q30" s="88"/>
      <c r="R30" s="88"/>
      <c r="S30" s="88"/>
      <c r="T30" s="88"/>
      <c r="U30" s="56"/>
      <c r="V30" s="56"/>
      <c r="W30" s="56"/>
      <c r="X30" s="69"/>
    </row>
    <row r="31" spans="1:24" ht="16.5">
      <c r="A31" s="68"/>
      <c r="B31" s="56"/>
      <c r="C31" s="56"/>
      <c r="D31" s="56"/>
      <c r="E31" s="56"/>
      <c r="F31" s="84"/>
      <c r="G31" s="84"/>
      <c r="H31" s="84"/>
      <c r="I31" s="56"/>
      <c r="J31" s="56"/>
      <c r="K31" s="56"/>
      <c r="L31" s="56"/>
      <c r="M31" s="87"/>
      <c r="N31" s="87"/>
      <c r="O31" s="87"/>
      <c r="P31" s="87"/>
      <c r="Q31" s="87"/>
      <c r="R31" s="87"/>
      <c r="S31" s="87"/>
      <c r="T31" s="87"/>
      <c r="U31" s="56"/>
      <c r="V31" s="56"/>
      <c r="W31" s="56"/>
      <c r="X31" s="69"/>
    </row>
    <row r="32" spans="1:24" ht="15.75">
      <c r="A32" s="56"/>
      <c r="B32" s="59">
        <f>IF(36-B34&gt;=0,1,ROUNDUP(B34/36,0))</f>
        <v>1</v>
      </c>
      <c r="C32" s="56"/>
      <c r="D32" s="56"/>
      <c r="E32" s="56"/>
      <c r="F32" s="56"/>
      <c r="G32" s="56"/>
      <c r="H32" s="56"/>
      <c r="I32" s="56"/>
      <c r="J32" s="56"/>
      <c r="K32" s="56"/>
      <c r="L32" s="56"/>
      <c r="M32" s="56"/>
      <c r="N32" s="56"/>
      <c r="O32" s="56"/>
      <c r="P32" s="56"/>
      <c r="U32" s="56"/>
      <c r="V32" s="56"/>
      <c r="W32" s="56"/>
      <c r="X32" s="69"/>
    </row>
    <row r="33" spans="1:24" ht="15.75">
      <c r="A33" s="56"/>
      <c r="B33" s="59"/>
      <c r="C33" s="56"/>
      <c r="D33" s="56"/>
      <c r="E33" s="56"/>
      <c r="F33" s="56"/>
      <c r="G33" s="56"/>
      <c r="H33" s="56"/>
      <c r="I33" s="56"/>
      <c r="J33" s="56"/>
      <c r="K33" s="56"/>
      <c r="L33" s="56"/>
      <c r="M33" s="56"/>
      <c r="N33" s="56"/>
      <c r="O33" s="56"/>
      <c r="P33" s="56"/>
      <c r="Q33" s="56"/>
      <c r="R33" s="56"/>
      <c r="S33" s="56"/>
      <c r="T33" s="56"/>
      <c r="U33" s="56"/>
      <c r="V33" s="56"/>
      <c r="W33" s="56"/>
      <c r="X33" s="69"/>
    </row>
    <row r="34" spans="1:24" ht="15.75">
      <c r="A34" s="68"/>
      <c r="B34" s="59">
        <f>IF(F11="YES",F22*9+I22*4+N113,C113+J113+N113)</f>
        <v>0</v>
      </c>
      <c r="C34" s="56"/>
      <c r="D34" s="56"/>
      <c r="E34" s="56"/>
      <c r="F34" s="56"/>
      <c r="G34" s="56"/>
      <c r="H34" s="56"/>
      <c r="I34" s="56"/>
      <c r="J34" s="56"/>
      <c r="K34" s="56"/>
      <c r="L34" s="56"/>
      <c r="M34" s="56"/>
      <c r="N34" s="56"/>
      <c r="O34" s="56"/>
      <c r="P34" s="56"/>
      <c r="Q34" s="56"/>
      <c r="R34" s="56"/>
      <c r="S34" s="56"/>
      <c r="T34" s="56"/>
      <c r="U34" s="56"/>
      <c r="V34" s="56"/>
      <c r="W34" s="56"/>
      <c r="X34" s="69"/>
    </row>
    <row r="35" spans="1:24" ht="15.75">
      <c r="A35" s="68"/>
      <c r="B35" s="56"/>
      <c r="C35" s="60"/>
      <c r="D35" s="60"/>
      <c r="E35" s="60"/>
      <c r="F35" s="56"/>
      <c r="G35" s="56"/>
      <c r="H35" s="56"/>
      <c r="I35" s="56"/>
      <c r="J35" s="56"/>
      <c r="K35" s="56"/>
      <c r="L35" s="56"/>
      <c r="M35" s="56"/>
      <c r="N35" s="56"/>
      <c r="O35" s="56"/>
      <c r="P35" s="56"/>
      <c r="Q35" s="56"/>
      <c r="R35" s="56"/>
      <c r="S35" s="56"/>
      <c r="T35" s="56"/>
      <c r="U35" s="56"/>
      <c r="V35" s="56"/>
      <c r="W35" s="56"/>
      <c r="X35" s="69"/>
    </row>
    <row r="36" spans="1:24" ht="18.75">
      <c r="A36" s="68"/>
      <c r="B36" s="56"/>
      <c r="C36" s="59" t="s">
        <v>98</v>
      </c>
      <c r="D36" s="59"/>
      <c r="E36" s="59"/>
      <c r="F36" s="61" t="s">
        <v>114</v>
      </c>
      <c r="G36" s="62"/>
      <c r="H36" s="62"/>
      <c r="I36" s="56"/>
      <c r="J36" s="56"/>
      <c r="K36" s="91" t="str">
        <f>IF(OR(F22*9+I22*4+L22&gt;8,R22&gt;10),"NO","YES")</f>
        <v>NO</v>
      </c>
      <c r="L36" s="56"/>
      <c r="M36" s="56"/>
      <c r="N36" s="56"/>
      <c r="O36" s="56"/>
      <c r="P36" s="56"/>
      <c r="Q36" s="56"/>
      <c r="R36" s="56"/>
      <c r="S36" s="56"/>
      <c r="T36" s="56"/>
      <c r="U36" s="56"/>
      <c r="V36" s="56"/>
      <c r="W36" s="56"/>
      <c r="X36" s="69"/>
    </row>
    <row r="37" spans="1:24" ht="15.75">
      <c r="A37" s="68"/>
      <c r="B37" s="56"/>
      <c r="C37" s="56"/>
      <c r="D37" s="56"/>
      <c r="E37" s="56"/>
      <c r="F37" s="56"/>
      <c r="G37" s="56"/>
      <c r="H37" s="56"/>
      <c r="I37" s="56"/>
      <c r="J37" s="56"/>
      <c r="K37" s="56"/>
      <c r="L37" s="56"/>
      <c r="M37" s="56"/>
      <c r="N37" s="56"/>
      <c r="O37" s="56"/>
      <c r="P37" s="56"/>
      <c r="Q37" s="56"/>
      <c r="R37" s="56"/>
      <c r="S37" s="56"/>
      <c r="T37" s="56"/>
      <c r="U37" s="56"/>
      <c r="V37" s="56"/>
      <c r="W37" s="56"/>
      <c r="X37" s="69"/>
    </row>
    <row r="38" spans="1:24" ht="18.75">
      <c r="A38" s="68"/>
      <c r="B38" s="56"/>
      <c r="C38" s="56"/>
      <c r="D38" s="56"/>
      <c r="E38" s="56"/>
      <c r="F38" s="61" t="s">
        <v>134</v>
      </c>
      <c r="G38" s="62"/>
      <c r="H38" s="62"/>
      <c r="I38" s="56"/>
      <c r="J38" s="56"/>
      <c r="K38" s="64">
        <f>IF(R22/15&lt;=1,B32,IF(B32/(R22/15)&gt;=1,B32,ROUNDUP((R22/15),0)))</f>
        <v>1</v>
      </c>
      <c r="L38" s="56"/>
      <c r="M38" s="56"/>
      <c r="N38" s="56"/>
      <c r="O38" s="56"/>
      <c r="P38" s="56"/>
      <c r="Q38" s="56"/>
      <c r="R38" s="56"/>
      <c r="S38" s="56"/>
      <c r="T38" s="56"/>
      <c r="U38" s="56"/>
      <c r="V38" s="56"/>
      <c r="W38" s="56"/>
      <c r="X38" s="69"/>
    </row>
    <row r="39" spans="1:24" ht="16.5" thickBot="1">
      <c r="A39" s="70"/>
      <c r="B39" s="71"/>
      <c r="C39" s="71"/>
      <c r="D39" s="71"/>
      <c r="E39" s="71"/>
      <c r="F39" s="71"/>
      <c r="G39" s="71"/>
      <c r="H39" s="71"/>
      <c r="I39" s="71"/>
      <c r="J39" s="71"/>
      <c r="K39" s="71"/>
      <c r="L39" s="71"/>
      <c r="M39" s="71"/>
      <c r="N39" s="71"/>
      <c r="O39" s="71"/>
      <c r="P39" s="71"/>
      <c r="Q39" s="71"/>
      <c r="R39" s="71"/>
      <c r="S39" s="71"/>
      <c r="T39" s="71"/>
      <c r="U39" s="71"/>
      <c r="V39" s="71"/>
      <c r="W39" s="71"/>
      <c r="X39" s="72"/>
    </row>
    <row r="40" spans="1:24" ht="15.75">
      <c r="A40" s="56"/>
      <c r="B40" s="56"/>
      <c r="C40" s="56"/>
      <c r="D40" s="56"/>
      <c r="E40" s="56"/>
      <c r="F40" s="56"/>
      <c r="G40" s="56"/>
      <c r="H40" s="56"/>
      <c r="I40" s="56"/>
      <c r="J40" s="56"/>
      <c r="K40" s="56"/>
      <c r="L40" s="56"/>
      <c r="M40" s="56"/>
      <c r="N40" s="56"/>
      <c r="O40" s="56"/>
      <c r="P40" s="56"/>
      <c r="Q40" s="56"/>
      <c r="R40" s="56"/>
      <c r="S40" s="56"/>
      <c r="T40" s="56"/>
      <c r="U40" s="56"/>
      <c r="V40" s="56"/>
      <c r="W40" s="56"/>
      <c r="X40" s="50"/>
    </row>
    <row r="41" spans="1:8" ht="15.75">
      <c r="A41" s="55"/>
      <c r="B41" s="55"/>
      <c r="C41" s="55"/>
      <c r="D41" s="55"/>
      <c r="E41" s="55"/>
      <c r="F41" s="55"/>
      <c r="G41" s="55"/>
      <c r="H41" s="55"/>
    </row>
    <row r="42" spans="1:3" ht="15.75">
      <c r="A42" s="55"/>
      <c r="C42" s="79"/>
    </row>
    <row r="43" spans="1:8" ht="15.75">
      <c r="A43" s="55"/>
      <c r="B43" s="55"/>
      <c r="C43" s="55"/>
      <c r="D43" s="55"/>
      <c r="E43" s="55"/>
      <c r="F43" s="55"/>
      <c r="G43" s="55"/>
      <c r="H43" s="55"/>
    </row>
    <row r="101" spans="2:19" ht="15.75">
      <c r="B101" t="s">
        <v>99</v>
      </c>
      <c r="C101">
        <f>F22</f>
        <v>0</v>
      </c>
      <c r="I101" t="s">
        <v>100</v>
      </c>
      <c r="J101">
        <f>I22</f>
        <v>0</v>
      </c>
      <c r="M101" t="s">
        <v>101</v>
      </c>
      <c r="N101">
        <f>L22</f>
        <v>0</v>
      </c>
      <c r="R101" t="s">
        <v>124</v>
      </c>
      <c r="S101">
        <f>R22</f>
        <v>15</v>
      </c>
    </row>
    <row r="103" spans="3:19" ht="15.75">
      <c r="C103">
        <f>VLOOKUP(F26,$A$223:$B$233,2,FALSE)</f>
        <v>0.8</v>
      </c>
      <c r="J103">
        <f>VLOOKUP(I26,$A$223:$B$233,2,FALSE)</f>
        <v>1</v>
      </c>
      <c r="N103">
        <f>VLOOKUP(M28,$A$223:$B$233,2,FALSE)</f>
        <v>1</v>
      </c>
      <c r="S103">
        <f>VLOOKUP(Q26,$A$223:$B$233,2,FALSE)</f>
        <v>1</v>
      </c>
    </row>
    <row r="104" spans="3:19" ht="15.75">
      <c r="C104">
        <f>VLOOKUP(F28,$A$223:$B$233,2,FALSE)</f>
        <v>0.8</v>
      </c>
      <c r="J104">
        <f>VLOOKUP(I29,$A$223:$B$233,2,FALSE)</f>
        <v>1</v>
      </c>
      <c r="S104">
        <f>VLOOKUP(Q27,$A$223:$B$233,2,FALSE)</f>
        <v>1</v>
      </c>
    </row>
    <row r="105" spans="3:19" ht="15.75">
      <c r="C105">
        <f>VLOOKUP(F30,$A$223:$B$233,2,FALSE)</f>
        <v>1</v>
      </c>
      <c r="J105">
        <f>VLOOKUP(K26,$A$223:$B$233,2,FALSE)</f>
        <v>1</v>
      </c>
      <c r="S105">
        <f>VLOOKUP(Q28,$A$223:$B$233,2,FALSE)</f>
        <v>1</v>
      </c>
    </row>
    <row r="106" spans="3:19" ht="15.75">
      <c r="C106">
        <f>VLOOKUP(G26,$A$223:$B$233,2,FALSE)</f>
        <v>1</v>
      </c>
      <c r="J106">
        <f>VLOOKUP(K29,$A$223:$B$233,2,FALSE)</f>
        <v>1</v>
      </c>
      <c r="S106">
        <f>VLOOKUP(Q29,$A$223:$B$233,2,FALSE)</f>
        <v>1</v>
      </c>
    </row>
    <row r="107" spans="3:19" ht="15.75">
      <c r="C107">
        <f>VLOOKUP(G28,$A$223:$B$233,2,FALSE)</f>
        <v>1</v>
      </c>
      <c r="S107">
        <f>VLOOKUP(R26,$A$223:$B$233,2,FALSE)</f>
        <v>1</v>
      </c>
    </row>
    <row r="108" spans="3:19" ht="15.75">
      <c r="C108">
        <f>VLOOKUP(G30,$A$223:$B$233,2,FALSE)</f>
        <v>1</v>
      </c>
      <c r="S108">
        <f>VLOOKUP(R27,$A$223:$B$233,2,FALSE)</f>
        <v>1</v>
      </c>
    </row>
    <row r="109" spans="3:19" ht="15.75">
      <c r="C109">
        <f>VLOOKUP(H26,$A$223:$B$233,2,FALSE)</f>
        <v>1</v>
      </c>
      <c r="S109">
        <f>VLOOKUP(R28,$A$223:$B$233,2,FALSE)</f>
        <v>1</v>
      </c>
    </row>
    <row r="110" spans="3:19" ht="15.75">
      <c r="C110">
        <f>VLOOKUP(H28,$A$223:$B$233,2,FALSE)</f>
        <v>1</v>
      </c>
      <c r="S110">
        <f>VLOOKUP(R29,$A$223:$B$233,2,FALSE)</f>
        <v>1</v>
      </c>
    </row>
    <row r="111" spans="3:19" ht="15.75">
      <c r="C111">
        <f>VLOOKUP(H30,$A$223:$B$233,2,FALSE)</f>
        <v>1</v>
      </c>
      <c r="S111">
        <f>VLOOKUP(S26,$A$223:$B$233,2,FALSE)</f>
        <v>1</v>
      </c>
    </row>
    <row r="112" ht="15.75">
      <c r="S112">
        <f>VLOOKUP(S27,$A$223:$B$233,2,FALSE)</f>
        <v>1</v>
      </c>
    </row>
    <row r="113" spans="3:19" ht="15.75">
      <c r="C113">
        <f>SUM(C103:C111)*C101</f>
        <v>0</v>
      </c>
      <c r="J113">
        <f>SUM(J103:J106)*J101</f>
        <v>0</v>
      </c>
      <c r="N113">
        <f>N103*N101</f>
        <v>0</v>
      </c>
      <c r="S113">
        <f>VLOOKUP(S28,$A$223:$B$233,2,FALSE)</f>
        <v>1</v>
      </c>
    </row>
    <row r="114" ht="15.75">
      <c r="S114">
        <f>VLOOKUP(S29,$A$223:$B$233,2,FALSE)</f>
        <v>1</v>
      </c>
    </row>
    <row r="115" ht="15.75">
      <c r="S115">
        <f>VLOOKUP(T26,$A$223:$B$233,2,FALSE)</f>
        <v>1</v>
      </c>
    </row>
    <row r="116" ht="15.75">
      <c r="S116">
        <f>VLOOKUP(T27,$A$223:$B$233,2,FALSE)</f>
        <v>1</v>
      </c>
    </row>
    <row r="117" ht="15.75">
      <c r="S117">
        <f>VLOOKUP(T28,$A$223:$B$233,2,FALSE)</f>
        <v>1</v>
      </c>
    </row>
    <row r="118" ht="15.75">
      <c r="S118">
        <f>VLOOKUP(T29,$A$223:$B$233,2,FALSE)</f>
        <v>1</v>
      </c>
    </row>
    <row r="120" ht="15.75">
      <c r="S120">
        <f>SUM(S103:S118)*S101</f>
        <v>240</v>
      </c>
    </row>
    <row r="223" spans="1:7" ht="15.75">
      <c r="A223" s="1" t="s">
        <v>104</v>
      </c>
      <c r="B223" s="90">
        <v>0.6</v>
      </c>
      <c r="G223" t="s">
        <v>102</v>
      </c>
    </row>
    <row r="224" spans="1:7" ht="15.75">
      <c r="A224" s="1" t="s">
        <v>105</v>
      </c>
      <c r="B224" s="90">
        <v>0.8</v>
      </c>
      <c r="G224" t="s">
        <v>103</v>
      </c>
    </row>
    <row r="225" spans="1:2" ht="15.75">
      <c r="A225" s="1" t="s">
        <v>106</v>
      </c>
      <c r="B225" s="90">
        <v>1</v>
      </c>
    </row>
    <row r="226" spans="1:2" ht="15.75">
      <c r="A226" s="1" t="s">
        <v>88</v>
      </c>
      <c r="B226" s="90">
        <v>1.3</v>
      </c>
    </row>
    <row r="227" spans="1:2" ht="15.75">
      <c r="A227" s="1" t="s">
        <v>107</v>
      </c>
      <c r="B227" s="90">
        <v>1.8</v>
      </c>
    </row>
    <row r="228" spans="1:2" ht="15.75">
      <c r="A228" s="1" t="s">
        <v>108</v>
      </c>
      <c r="B228" s="90">
        <v>2</v>
      </c>
    </row>
    <row r="229" spans="1:2" ht="15.75">
      <c r="A229" s="1" t="s">
        <v>109</v>
      </c>
      <c r="B229" s="90">
        <v>3</v>
      </c>
    </row>
    <row r="230" spans="1:2" ht="15.75">
      <c r="A230" s="1" t="s">
        <v>110</v>
      </c>
      <c r="B230" s="90">
        <v>3</v>
      </c>
    </row>
    <row r="231" spans="1:2" ht="15.75">
      <c r="A231" s="1" t="s">
        <v>111</v>
      </c>
      <c r="B231" s="90">
        <v>4</v>
      </c>
    </row>
    <row r="232" spans="1:2" ht="15.75">
      <c r="A232" s="1" t="s">
        <v>112</v>
      </c>
      <c r="B232" s="90">
        <v>5</v>
      </c>
    </row>
    <row r="233" spans="1:2" ht="15.75">
      <c r="A233" s="1" t="s">
        <v>113</v>
      </c>
      <c r="B233" s="90">
        <v>6</v>
      </c>
    </row>
  </sheetData>
  <sheetProtection/>
  <mergeCells count="17">
    <mergeCell ref="Q14:S14"/>
    <mergeCell ref="Q23:S23"/>
    <mergeCell ref="I26:J27"/>
    <mergeCell ref="K26:K27"/>
    <mergeCell ref="I29:J30"/>
    <mergeCell ref="K29:K30"/>
    <mergeCell ref="M28:N29"/>
    <mergeCell ref="B23:E23"/>
    <mergeCell ref="I14:K14"/>
    <mergeCell ref="L14:P14"/>
    <mergeCell ref="F14:H14"/>
    <mergeCell ref="F23:H23"/>
    <mergeCell ref="I23:K23"/>
    <mergeCell ref="L23:P23"/>
    <mergeCell ref="F22:H22"/>
    <mergeCell ref="L22:P22"/>
    <mergeCell ref="I22:K22"/>
  </mergeCells>
  <conditionalFormatting sqref="O18:O20 M33:N33 M35:N35 M34 M28">
    <cfRule type="expression" priority="8" dxfId="48" stopIfTrue="1">
      <formula>$L$22=0</formula>
    </cfRule>
  </conditionalFormatting>
  <conditionalFormatting sqref="V36:W36 K26 I26 K29 I29">
    <cfRule type="expression" priority="9" dxfId="48" stopIfTrue="1">
      <formula>$I$22=0</formula>
    </cfRule>
  </conditionalFormatting>
  <conditionalFormatting sqref="F26:H30">
    <cfRule type="expression" priority="10" dxfId="49" stopIfTrue="1">
      <formula>$F$22=0</formula>
    </cfRule>
  </conditionalFormatting>
  <conditionalFormatting sqref="A24:T34">
    <cfRule type="expression" priority="2" dxfId="51" stopIfTrue="1">
      <formula>$F$11="YES"</formula>
    </cfRule>
  </conditionalFormatting>
  <conditionalFormatting sqref="E24">
    <cfRule type="expression" priority="6" dxfId="51" stopIfTrue="1">
      <formula>$F$11="YES"</formula>
    </cfRule>
  </conditionalFormatting>
  <conditionalFormatting sqref="D24">
    <cfRule type="expression" priority="5" dxfId="51" stopIfTrue="1">
      <formula>$F$11="YES"</formula>
    </cfRule>
  </conditionalFormatting>
  <conditionalFormatting sqref="C24">
    <cfRule type="expression" priority="4" dxfId="51" stopIfTrue="1">
      <formula>$F$11="YES"</formula>
    </cfRule>
  </conditionalFormatting>
  <conditionalFormatting sqref="B24">
    <cfRule type="expression" priority="3" dxfId="51" stopIfTrue="1">
      <formula>$F$11="YES"</formula>
    </cfRule>
  </conditionalFormatting>
  <conditionalFormatting sqref="Q26:T29">
    <cfRule type="expression" priority="7" dxfId="49" stopIfTrue="1">
      <formula>$R$22=0</formula>
    </cfRule>
  </conditionalFormatting>
  <conditionalFormatting sqref="F38:K38">
    <cfRule type="expression" priority="1" dxfId="52" stopIfTrue="1">
      <formula>$K$36="YES"</formula>
    </cfRule>
  </conditionalFormatting>
  <dataValidations count="3">
    <dataValidation type="list" allowBlank="1" showInputMessage="1" showErrorMessage="1" promptTitle="Stream Resolution" prompt="If unsure, set value to 704x480." sqref="M28:N29">
      <formula1>$A$223:$A$233</formula1>
    </dataValidation>
    <dataValidation type="list" showInputMessage="1" showErrorMessage="1" sqref="F11">
      <formula1>$G$223:$G$224</formula1>
    </dataValidation>
    <dataValidation type="list" allowBlank="1" showInputMessage="1" showErrorMessage="1" sqref="Q26:T29 F30:H30 F28:H28 K26 K29 F26:I26 I29">
      <formula1>$A$223:$A$233</formula1>
    </dataValidation>
  </dataValidation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4"/>
  <dimension ref="B1:S74"/>
  <sheetViews>
    <sheetView zoomScalePageLayoutView="0" workbookViewId="0" topLeftCell="A1">
      <selection activeCell="E13" sqref="E13"/>
    </sheetView>
  </sheetViews>
  <sheetFormatPr defaultColWidth="9.00390625" defaultRowHeight="15.75"/>
  <cols>
    <col min="1" max="1" width="4.00390625" style="0" customWidth="1"/>
    <col min="2" max="2" width="11.25390625" style="0" customWidth="1"/>
    <col min="3" max="3" width="11.75390625" style="0" customWidth="1"/>
    <col min="4" max="4" width="11.00390625" style="0" customWidth="1"/>
    <col min="5" max="5" width="21.50390625" style="0" customWidth="1"/>
    <col min="6" max="6" width="18.00390625" style="0" customWidth="1"/>
    <col min="7" max="7" width="14.75390625" style="0" customWidth="1"/>
    <col min="9" max="9" width="11.125" style="0" customWidth="1"/>
  </cols>
  <sheetData>
    <row r="1" spans="2:9" ht="15.75">
      <c r="B1" s="21" t="s">
        <v>47</v>
      </c>
      <c r="I1" s="21" t="s">
        <v>53</v>
      </c>
    </row>
    <row r="3" spans="2:13" ht="16.5" thickBot="1">
      <c r="B3" s="8" t="s">
        <v>16</v>
      </c>
      <c r="C3" s="8" t="s">
        <v>14</v>
      </c>
      <c r="D3" s="8" t="s">
        <v>34</v>
      </c>
      <c r="E3" s="8" t="s">
        <v>58</v>
      </c>
      <c r="F3" s="8" t="s">
        <v>17</v>
      </c>
      <c r="G3" s="8" t="s">
        <v>18</v>
      </c>
      <c r="I3" t="s">
        <v>41</v>
      </c>
      <c r="J3" t="s">
        <v>50</v>
      </c>
      <c r="K3" t="s">
        <v>56</v>
      </c>
      <c r="L3" t="s">
        <v>51</v>
      </c>
      <c r="M3" t="s">
        <v>52</v>
      </c>
    </row>
    <row r="4" spans="2:13" ht="17.25" thickBot="1" thickTop="1">
      <c r="B4" s="27">
        <v>0</v>
      </c>
      <c r="C4" s="27">
        <v>30</v>
      </c>
      <c r="D4" s="28">
        <v>0.5</v>
      </c>
      <c r="E4" s="29">
        <v>3500</v>
      </c>
      <c r="F4" s="36">
        <f aca="true" t="shared" si="0" ref="F4:F13">B4*E4/1024</f>
        <v>0</v>
      </c>
      <c r="G4" s="32">
        <f aca="true" t="shared" si="1" ref="G4:G13">((D4*E4/1024*B4*C4*24*60*60)/1024/8)</f>
        <v>0</v>
      </c>
      <c r="I4" s="20" t="s">
        <v>54</v>
      </c>
      <c r="J4" s="3">
        <v>128</v>
      </c>
      <c r="K4" s="3">
        <v>256</v>
      </c>
      <c r="L4" s="3">
        <v>384</v>
      </c>
      <c r="M4" s="3">
        <v>750</v>
      </c>
    </row>
    <row r="5" spans="2:13" ht="17.25" thickBot="1" thickTop="1">
      <c r="B5" s="27">
        <v>0</v>
      </c>
      <c r="C5" s="27">
        <v>0</v>
      </c>
      <c r="D5" s="28">
        <v>0</v>
      </c>
      <c r="E5" s="29">
        <v>1500</v>
      </c>
      <c r="F5" s="36">
        <f t="shared" si="0"/>
        <v>0</v>
      </c>
      <c r="G5" s="33">
        <f t="shared" si="1"/>
        <v>0</v>
      </c>
      <c r="I5" s="20" t="s">
        <v>55</v>
      </c>
      <c r="J5" s="3">
        <v>384</v>
      </c>
      <c r="K5" s="3">
        <v>500</v>
      </c>
      <c r="L5" s="3">
        <v>750</v>
      </c>
      <c r="M5" s="3">
        <v>1500</v>
      </c>
    </row>
    <row r="6" spans="2:13" ht="17.25" thickBot="1" thickTop="1">
      <c r="B6" s="27">
        <v>0</v>
      </c>
      <c r="C6" s="27">
        <v>0</v>
      </c>
      <c r="D6" s="28">
        <v>0</v>
      </c>
      <c r="E6" s="29">
        <v>1500</v>
      </c>
      <c r="F6" s="36">
        <f t="shared" si="0"/>
        <v>0</v>
      </c>
      <c r="G6" s="32">
        <f t="shared" si="1"/>
        <v>0</v>
      </c>
      <c r="I6" s="20" t="s">
        <v>48</v>
      </c>
      <c r="J6" s="3">
        <v>750</v>
      </c>
      <c r="K6" s="3">
        <v>1250</v>
      </c>
      <c r="L6" s="3">
        <v>1750</v>
      </c>
      <c r="M6" s="3">
        <v>3000</v>
      </c>
    </row>
    <row r="7" spans="2:13" ht="17.25" thickBot="1" thickTop="1">
      <c r="B7" s="27">
        <v>0</v>
      </c>
      <c r="C7" s="27">
        <v>0</v>
      </c>
      <c r="D7" s="28">
        <v>0</v>
      </c>
      <c r="E7" s="29">
        <v>1500</v>
      </c>
      <c r="F7" s="36">
        <f t="shared" si="0"/>
        <v>0</v>
      </c>
      <c r="G7" s="34">
        <f t="shared" si="1"/>
        <v>0</v>
      </c>
      <c r="I7" s="51" t="s">
        <v>94</v>
      </c>
      <c r="J7" s="3">
        <v>1000</v>
      </c>
      <c r="K7" s="3">
        <v>1500</v>
      </c>
      <c r="L7" s="3">
        <v>2000</v>
      </c>
      <c r="M7" s="3">
        <v>3500</v>
      </c>
    </row>
    <row r="8" spans="2:13" ht="17.25" thickBot="1" thickTop="1">
      <c r="B8" s="27">
        <v>0</v>
      </c>
      <c r="C8" s="27">
        <v>0</v>
      </c>
      <c r="D8" s="28">
        <v>0</v>
      </c>
      <c r="E8" s="29">
        <v>1500</v>
      </c>
      <c r="F8" s="36">
        <f t="shared" si="0"/>
        <v>0</v>
      </c>
      <c r="G8" s="34">
        <f t="shared" si="1"/>
        <v>0</v>
      </c>
      <c r="I8" s="51" t="s">
        <v>95</v>
      </c>
      <c r="J8" s="3">
        <v>1000</v>
      </c>
      <c r="K8" s="3">
        <v>1500</v>
      </c>
      <c r="L8" s="3">
        <v>2000</v>
      </c>
      <c r="M8" s="3">
        <v>3500</v>
      </c>
    </row>
    <row r="9" spans="2:19" ht="17.25" thickBot="1" thickTop="1">
      <c r="B9" s="27">
        <v>0</v>
      </c>
      <c r="C9" s="27">
        <v>0</v>
      </c>
      <c r="D9" s="28">
        <v>0</v>
      </c>
      <c r="E9" s="29">
        <v>1500</v>
      </c>
      <c r="F9" s="36">
        <f t="shared" si="0"/>
        <v>0</v>
      </c>
      <c r="G9" s="34">
        <f t="shared" si="1"/>
        <v>0</v>
      </c>
      <c r="I9" s="51" t="s">
        <v>96</v>
      </c>
      <c r="J9" s="3">
        <v>1250</v>
      </c>
      <c r="K9" s="3">
        <v>1500</v>
      </c>
      <c r="L9" s="3">
        <v>2500</v>
      </c>
      <c r="M9" s="3">
        <v>4000</v>
      </c>
      <c r="S9" s="11"/>
    </row>
    <row r="10" spans="2:19" ht="17.25" thickBot="1" thickTop="1">
      <c r="B10" s="27">
        <v>0</v>
      </c>
      <c r="C10" s="27">
        <v>0</v>
      </c>
      <c r="D10" s="28">
        <v>0</v>
      </c>
      <c r="E10" s="29">
        <v>1500</v>
      </c>
      <c r="F10" s="36">
        <f t="shared" si="0"/>
        <v>0</v>
      </c>
      <c r="G10" s="34">
        <f t="shared" si="1"/>
        <v>0</v>
      </c>
      <c r="I10" s="52" t="s">
        <v>49</v>
      </c>
      <c r="J10" s="53">
        <v>1250</v>
      </c>
      <c r="K10" s="53">
        <v>1600</v>
      </c>
      <c r="L10" s="53">
        <v>2500</v>
      </c>
      <c r="M10" s="54">
        <v>4000</v>
      </c>
      <c r="S10" s="11"/>
    </row>
    <row r="11" spans="2:19" ht="17.25" thickBot="1" thickTop="1">
      <c r="B11" s="27">
        <v>0</v>
      </c>
      <c r="C11" s="27">
        <v>0</v>
      </c>
      <c r="D11" s="28">
        <v>0</v>
      </c>
      <c r="E11" s="29">
        <v>1500</v>
      </c>
      <c r="F11" s="36">
        <f t="shared" si="0"/>
        <v>0</v>
      </c>
      <c r="G11" s="34">
        <f t="shared" si="1"/>
        <v>0</v>
      </c>
      <c r="I11" s="95" t="s">
        <v>135</v>
      </c>
      <c r="J11" s="96">
        <v>1500</v>
      </c>
      <c r="K11" s="96">
        <v>1750</v>
      </c>
      <c r="L11" s="96">
        <v>2750</v>
      </c>
      <c r="M11" s="97">
        <v>4500</v>
      </c>
      <c r="S11" s="11"/>
    </row>
    <row r="12" spans="2:19" ht="17.25" thickBot="1" thickTop="1">
      <c r="B12" s="27">
        <v>0</v>
      </c>
      <c r="C12" s="27">
        <v>0</v>
      </c>
      <c r="D12" s="28">
        <v>0</v>
      </c>
      <c r="E12" s="29">
        <v>1500</v>
      </c>
      <c r="F12" s="36">
        <f t="shared" si="0"/>
        <v>0</v>
      </c>
      <c r="G12" s="34">
        <f t="shared" si="1"/>
        <v>0</v>
      </c>
      <c r="I12" s="52" t="s">
        <v>136</v>
      </c>
      <c r="J12" s="53">
        <v>1750</v>
      </c>
      <c r="K12" s="53">
        <v>2000</v>
      </c>
      <c r="L12" s="53">
        <v>3000</v>
      </c>
      <c r="M12" s="54">
        <v>5000</v>
      </c>
      <c r="S12" s="11"/>
    </row>
    <row r="13" spans="2:19" ht="17.25" thickBot="1" thickTop="1">
      <c r="B13" s="27">
        <v>0</v>
      </c>
      <c r="C13" s="27">
        <v>0</v>
      </c>
      <c r="D13" s="28">
        <v>0</v>
      </c>
      <c r="E13" s="29">
        <v>1500</v>
      </c>
      <c r="F13" s="35">
        <f t="shared" si="0"/>
        <v>0</v>
      </c>
      <c r="G13" s="33">
        <f t="shared" si="1"/>
        <v>0</v>
      </c>
      <c r="I13" s="95" t="s">
        <v>139</v>
      </c>
      <c r="J13" s="96">
        <v>2000</v>
      </c>
      <c r="K13" s="96">
        <v>2250</v>
      </c>
      <c r="L13" s="96">
        <v>3500</v>
      </c>
      <c r="M13" s="97">
        <v>6000</v>
      </c>
      <c r="S13" s="11"/>
    </row>
    <row r="14" spans="2:19" ht="19.5" thickTop="1">
      <c r="B14" s="3"/>
      <c r="C14" s="3"/>
      <c r="D14" s="3"/>
      <c r="E14" s="6" t="s">
        <v>30</v>
      </c>
      <c r="F14" s="7">
        <f>SUM(F4:F13)</f>
        <v>0</v>
      </c>
      <c r="G14" s="31">
        <f>SUM(G4:G13)</f>
        <v>0</v>
      </c>
      <c r="I14" s="52" t="s">
        <v>137</v>
      </c>
      <c r="J14" s="53">
        <v>2500</v>
      </c>
      <c r="K14" s="53">
        <v>2750</v>
      </c>
      <c r="L14" s="53">
        <v>4500</v>
      </c>
      <c r="M14" s="54">
        <v>8000</v>
      </c>
      <c r="S14" s="11"/>
    </row>
    <row r="15" spans="9:19" ht="15.75">
      <c r="I15" s="95" t="s">
        <v>138</v>
      </c>
      <c r="J15" s="96">
        <v>2750</v>
      </c>
      <c r="K15" s="96">
        <v>3250</v>
      </c>
      <c r="L15" s="96">
        <v>6000</v>
      </c>
      <c r="M15" s="97">
        <v>12000</v>
      </c>
      <c r="S15" s="11"/>
    </row>
    <row r="16" ht="15.75">
      <c r="S16" s="94"/>
    </row>
    <row r="17" ht="15.75">
      <c r="S17" s="11"/>
    </row>
    <row r="18" ht="15.75">
      <c r="S18" s="11"/>
    </row>
    <row r="19" ht="15.75">
      <c r="S19" s="11"/>
    </row>
    <row r="20" ht="15.75">
      <c r="S20" s="11"/>
    </row>
    <row r="21" ht="15.75">
      <c r="S21" s="11"/>
    </row>
    <row r="22" spans="9:19" ht="15.75">
      <c r="I22" s="138" t="s">
        <v>77</v>
      </c>
      <c r="J22" s="138"/>
      <c r="K22" s="138"/>
      <c r="L22" s="138"/>
      <c r="M22" s="138"/>
      <c r="S22" s="11"/>
    </row>
    <row r="23" spans="9:19" ht="15.75">
      <c r="I23" s="138"/>
      <c r="J23" s="138"/>
      <c r="K23" s="138"/>
      <c r="L23" s="138"/>
      <c r="M23" s="138"/>
      <c r="S23" s="94"/>
    </row>
    <row r="24" spans="9:19" ht="15.75">
      <c r="I24" s="138"/>
      <c r="J24" s="138"/>
      <c r="K24" s="138"/>
      <c r="L24" s="138"/>
      <c r="M24" s="138"/>
      <c r="S24" s="94"/>
    </row>
    <row r="25" spans="9:13" ht="15.75">
      <c r="I25" s="138"/>
      <c r="J25" s="138"/>
      <c r="K25" s="138"/>
      <c r="L25" s="138"/>
      <c r="M25" s="138"/>
    </row>
    <row r="26" spans="9:13" ht="15.75">
      <c r="I26" s="138"/>
      <c r="J26" s="138"/>
      <c r="K26" s="138"/>
      <c r="L26" s="138"/>
      <c r="M26" s="138"/>
    </row>
    <row r="27" spans="9:13" ht="15.75">
      <c r="I27" s="138"/>
      <c r="J27" s="138"/>
      <c r="K27" s="138"/>
      <c r="L27" s="138"/>
      <c r="M27" s="138"/>
    </row>
    <row r="50" ht="15.75">
      <c r="B50" t="s">
        <v>57</v>
      </c>
    </row>
    <row r="51" ht="15.75">
      <c r="B51">
        <v>128</v>
      </c>
    </row>
    <row r="52" ht="15.75">
      <c r="B52">
        <v>256</v>
      </c>
    </row>
    <row r="53" ht="15.75">
      <c r="B53">
        <v>384</v>
      </c>
    </row>
    <row r="54" ht="15.75">
      <c r="B54">
        <v>500</v>
      </c>
    </row>
    <row r="55" ht="15.75">
      <c r="B55">
        <v>750</v>
      </c>
    </row>
    <row r="56" ht="15.75">
      <c r="B56">
        <v>1000</v>
      </c>
    </row>
    <row r="57" spans="2:3" ht="15.75">
      <c r="B57">
        <v>1250</v>
      </c>
      <c r="C57">
        <v>1500</v>
      </c>
    </row>
    <row r="58" spans="2:3" ht="15.75">
      <c r="B58">
        <v>1500</v>
      </c>
      <c r="C58">
        <v>2000</v>
      </c>
    </row>
    <row r="59" spans="2:3" ht="15.75">
      <c r="B59">
        <v>1750</v>
      </c>
      <c r="C59">
        <v>3000</v>
      </c>
    </row>
    <row r="60" spans="2:3" ht="15.75">
      <c r="B60">
        <v>2000</v>
      </c>
      <c r="C60">
        <v>4000</v>
      </c>
    </row>
    <row r="61" ht="15.75">
      <c r="B61">
        <v>2250</v>
      </c>
    </row>
    <row r="62" ht="15.75">
      <c r="B62">
        <v>2500</v>
      </c>
    </row>
    <row r="63" ht="15.75">
      <c r="B63">
        <v>2750</v>
      </c>
    </row>
    <row r="64" spans="2:3" ht="15.75">
      <c r="B64">
        <v>3000</v>
      </c>
      <c r="C64">
        <v>5000</v>
      </c>
    </row>
    <row r="65" ht="15.75">
      <c r="B65">
        <v>3250</v>
      </c>
    </row>
    <row r="66" spans="2:3" ht="15.75">
      <c r="B66">
        <v>3500</v>
      </c>
      <c r="C66">
        <v>6000</v>
      </c>
    </row>
    <row r="67" ht="15.75">
      <c r="B67">
        <v>3750</v>
      </c>
    </row>
    <row r="68" spans="2:3" ht="15.75">
      <c r="B68">
        <v>3800</v>
      </c>
      <c r="C68">
        <v>8000</v>
      </c>
    </row>
    <row r="69" ht="15.75">
      <c r="B69">
        <v>4000</v>
      </c>
    </row>
    <row r="70" ht="15.75">
      <c r="B70">
        <v>4500</v>
      </c>
    </row>
    <row r="71" ht="15.75">
      <c r="B71">
        <v>5000</v>
      </c>
    </row>
    <row r="72" ht="15.75">
      <c r="B72">
        <v>6000</v>
      </c>
    </row>
    <row r="73" ht="15.75">
      <c r="B73">
        <v>8000</v>
      </c>
    </row>
    <row r="74" ht="15.75">
      <c r="B74">
        <v>12000</v>
      </c>
    </row>
  </sheetData>
  <sheetProtection/>
  <mergeCells count="1">
    <mergeCell ref="I22:M27"/>
  </mergeCells>
  <conditionalFormatting sqref="B4:G4">
    <cfRule type="expression" priority="10" dxfId="47">
      <formula>$B$4&gt;0</formula>
    </cfRule>
  </conditionalFormatting>
  <conditionalFormatting sqref="B5:G5">
    <cfRule type="expression" priority="9" dxfId="44">
      <formula>$B$5&gt;0</formula>
    </cfRule>
  </conditionalFormatting>
  <conditionalFormatting sqref="B6:G6">
    <cfRule type="expression" priority="8" dxfId="44">
      <formula>$B$6&gt;0</formula>
    </cfRule>
  </conditionalFormatting>
  <conditionalFormatting sqref="B7:G7">
    <cfRule type="expression" priority="7" dxfId="44">
      <formula>$B$7&gt;0</formula>
    </cfRule>
  </conditionalFormatting>
  <conditionalFormatting sqref="B8:G8">
    <cfRule type="expression" priority="6" dxfId="44">
      <formula>$B$8&gt;0</formula>
    </cfRule>
  </conditionalFormatting>
  <conditionalFormatting sqref="B9:G9">
    <cfRule type="expression" priority="5" dxfId="44">
      <formula>$B$9&gt;0</formula>
    </cfRule>
  </conditionalFormatting>
  <conditionalFormatting sqref="B10:G10">
    <cfRule type="expression" priority="4" dxfId="44">
      <formula>$B$10&gt;0</formula>
    </cfRule>
  </conditionalFormatting>
  <conditionalFormatting sqref="B11:G11">
    <cfRule type="expression" priority="3" dxfId="44">
      <formula>$B$11&gt;0</formula>
    </cfRule>
  </conditionalFormatting>
  <conditionalFormatting sqref="B12:G12">
    <cfRule type="expression" priority="2" dxfId="44">
      <formula>$B$12&gt;0</formula>
    </cfRule>
  </conditionalFormatting>
  <conditionalFormatting sqref="B13:G13">
    <cfRule type="expression" priority="1" dxfId="44">
      <formula>$B$13&gt;0</formula>
    </cfRule>
  </conditionalFormatting>
  <conditionalFormatting sqref="B4:B13">
    <cfRule type="iconSet" priority="12" dxfId="0">
      <iconSet iconSet="3Symbols">
        <cfvo type="percent" val="0"/>
        <cfvo type="num" val="0.9"/>
        <cfvo type="num" val="1"/>
      </iconSet>
    </cfRule>
  </conditionalFormatting>
  <conditionalFormatting sqref="E4:E13">
    <cfRule type="iconSet" priority="11" dxfId="0">
      <iconSet iconSet="5Rating">
        <cfvo type="percent" val="0"/>
        <cfvo type="num" val="128"/>
        <cfvo type="num" val="1000"/>
        <cfvo type="num" val="2000"/>
        <cfvo type="num" val="8000"/>
      </iconSet>
    </cfRule>
  </conditionalFormatting>
  <dataValidations count="2">
    <dataValidation type="decimal" allowBlank="1" showInputMessage="1" showErrorMessage="1" sqref="D4:D13">
      <formula1>0</formula1>
      <formula2>1</formula2>
    </dataValidation>
    <dataValidation type="list" allowBlank="1" showInputMessage="1" showErrorMessage="1" sqref="E4:E13">
      <formula1>$B$51:$B$74</formula1>
    </dataValidation>
  </dataValidations>
  <printOptions/>
  <pageMargins left="0.7" right="0.7" top="0.75" bottom="0.75" header="0.3" footer="0.3"/>
  <pageSetup orientation="portrait" r:id="rId3"/>
  <drawing r:id="rId2"/>
  <tableParts>
    <tablePart r:id="rId1"/>
  </tableParts>
</worksheet>
</file>

<file path=xl/worksheets/sheet5.xml><?xml version="1.0" encoding="utf-8"?>
<worksheet xmlns="http://schemas.openxmlformats.org/spreadsheetml/2006/main" xmlns:r="http://schemas.openxmlformats.org/officeDocument/2006/relationships">
  <sheetPr codeName="Sheet5"/>
  <dimension ref="A1:E55"/>
  <sheetViews>
    <sheetView zoomScalePageLayoutView="0" workbookViewId="0" topLeftCell="A1">
      <selection activeCell="A7" sqref="A7:E17"/>
    </sheetView>
  </sheetViews>
  <sheetFormatPr defaultColWidth="9.00390625" defaultRowHeight="15.75"/>
  <cols>
    <col min="1" max="1" width="24.25390625" style="0" customWidth="1"/>
    <col min="2" max="2" width="15.375" style="0" customWidth="1"/>
    <col min="3" max="3" width="13.50390625" style="0" customWidth="1"/>
    <col min="4" max="4" width="19.125" style="0" customWidth="1"/>
    <col min="5" max="5" width="18.00390625" style="0" customWidth="1"/>
    <col min="6" max="6" width="14.50390625" style="0" customWidth="1"/>
    <col min="7" max="7" width="10.125" style="0" customWidth="1"/>
    <col min="8" max="9" width="9.75390625" style="0" customWidth="1"/>
    <col min="10" max="10" width="10.00390625" style="0" customWidth="1"/>
    <col min="11" max="11" width="9.625" style="0" customWidth="1"/>
    <col min="12" max="12" width="10.125" style="0" customWidth="1"/>
  </cols>
  <sheetData>
    <row r="1" spans="1:5" ht="15.75">
      <c r="A1" s="5" t="s">
        <v>0</v>
      </c>
      <c r="B1" s="8" t="s">
        <v>13</v>
      </c>
      <c r="C1" s="8" t="s">
        <v>14</v>
      </c>
      <c r="D1" s="8" t="s">
        <v>31</v>
      </c>
      <c r="E1" s="8" t="s">
        <v>34</v>
      </c>
    </row>
    <row r="2" spans="1:5" ht="16.5" thickBot="1">
      <c r="A2" s="42" t="s">
        <v>88</v>
      </c>
      <c r="B2" s="12">
        <v>5</v>
      </c>
      <c r="C2" s="12">
        <v>30</v>
      </c>
      <c r="D2" s="12" t="s">
        <v>40</v>
      </c>
      <c r="E2" s="13">
        <v>1</v>
      </c>
    </row>
    <row r="3" ht="16.5" thickTop="1"/>
    <row r="6" spans="1:5" ht="15.75" hidden="1">
      <c r="A6" t="s">
        <v>41</v>
      </c>
      <c r="B6" s="14" t="s">
        <v>42</v>
      </c>
      <c r="C6" s="14" t="s">
        <v>43</v>
      </c>
      <c r="D6" s="14" t="s">
        <v>44</v>
      </c>
      <c r="E6" s="14" t="s">
        <v>45</v>
      </c>
    </row>
    <row r="7" spans="2:5" ht="15.75">
      <c r="B7" s="14" t="s">
        <v>15</v>
      </c>
      <c r="C7" s="14" t="s">
        <v>19</v>
      </c>
      <c r="D7" s="14" t="s">
        <v>17</v>
      </c>
      <c r="E7" s="14" t="s">
        <v>18</v>
      </c>
    </row>
    <row r="8" spans="1:5" ht="15.75">
      <c r="A8" s="8" t="s">
        <v>35</v>
      </c>
      <c r="B8" s="15" t="e">
        <f>INDEX(Data!$B$2:$K$15,MATCH($A$2,$A$44:$A$55,0),MATCH(A8,$B$44:$B$53,0))*INDEX(Data!$O$2:$X$6,MATCH($D$2,$C$44:$C$48,0),MATCH(A8,$B$44:$B$53,0))</f>
        <v>#VALUE!</v>
      </c>
      <c r="C8" s="15" t="e">
        <f>B8*$B$2*8</f>
        <v>#VALUE!</v>
      </c>
      <c r="D8" s="16" t="e">
        <f>C8/1024</f>
        <v>#VALUE!</v>
      </c>
      <c r="E8" s="19" t="e">
        <f>$B$2*$C$2*$E$2*B8*24*60*60/1024/1024</f>
        <v>#VALUE!</v>
      </c>
    </row>
    <row r="9" spans="1:5" ht="15.75">
      <c r="A9" s="8" t="s">
        <v>20</v>
      </c>
      <c r="B9" s="15">
        <f>INDEX(Data!$B$2:$K$15,MATCH($A$2,$A$44:$A$55,0),MATCH(A9,$B$44:$B$53,0))*INDEX(Data!$O$2:$X$6,MATCH($D$2,$C$44:$C$48,0),MATCH(A9,$B$44:$B$53,0))</f>
        <v>70</v>
      </c>
      <c r="C9" s="15">
        <f aca="true" t="shared" si="0" ref="C9:C17">B9*$B$2*8</f>
        <v>2800</v>
      </c>
      <c r="D9" s="16">
        <f aca="true" t="shared" si="1" ref="D9:D17">C9/1024</f>
        <v>2.734375</v>
      </c>
      <c r="E9" s="19">
        <f aca="true" t="shared" si="2" ref="E9:E17">$B$2*$C$2*$E$2*B9*24*60*60/1024/1024</f>
        <v>865.17333984375</v>
      </c>
    </row>
    <row r="10" spans="1:5" ht="15.75">
      <c r="A10" s="8" t="s">
        <v>21</v>
      </c>
      <c r="B10" s="15">
        <f>INDEX(Data!$B$2:$K$15,MATCH($A$2,$A$44:$A$55,0),MATCH(A10,$B$44:$B$53,0))*INDEX(Data!$O$2:$X$6,MATCH($D$2,$C$44:$C$48,0),MATCH(A10,$B$44:$B$53,0))</f>
        <v>54</v>
      </c>
      <c r="C10" s="15">
        <f t="shared" si="0"/>
        <v>2160</v>
      </c>
      <c r="D10" s="16">
        <f t="shared" si="1"/>
        <v>2.109375</v>
      </c>
      <c r="E10" s="19">
        <f t="shared" si="2"/>
        <v>667.41943359375</v>
      </c>
    </row>
    <row r="11" spans="1:5" ht="15.75">
      <c r="A11" s="8" t="s">
        <v>22</v>
      </c>
      <c r="B11" s="15">
        <f>INDEX(Data!$B$2:$K$15,MATCH($A$2,$A$44:$A$55,0),MATCH(A11,$B$44:$B$53,0))*INDEX(Data!$O$2:$X$6,MATCH($D$2,$C$44:$C$48,0),MATCH(A11,$B$44:$B$53,0))</f>
        <v>45</v>
      </c>
      <c r="C11" s="15">
        <f t="shared" si="0"/>
        <v>1800</v>
      </c>
      <c r="D11" s="16">
        <f t="shared" si="1"/>
        <v>1.7578125</v>
      </c>
      <c r="E11" s="19">
        <f t="shared" si="2"/>
        <v>556.182861328125</v>
      </c>
    </row>
    <row r="12" spans="1:5" ht="15.75">
      <c r="A12" s="8" t="s">
        <v>23</v>
      </c>
      <c r="B12" s="15">
        <f>INDEX(Data!$B$2:$K$15,MATCH($A$2,$A$44:$A$55,0),MATCH(A12,$B$44:$B$53,0))*INDEX(Data!$O$2:$X$6,MATCH($D$2,$C$44:$C$48,0),MATCH(A12,$B$44:$B$53,0))</f>
        <v>11</v>
      </c>
      <c r="C12" s="15">
        <f t="shared" si="0"/>
        <v>440</v>
      </c>
      <c r="D12" s="16">
        <f t="shared" si="1"/>
        <v>0.4296875</v>
      </c>
      <c r="E12" s="19">
        <f t="shared" si="2"/>
        <v>135.955810546875</v>
      </c>
    </row>
    <row r="13" spans="1:5" ht="15.75">
      <c r="A13" s="8" t="s">
        <v>24</v>
      </c>
      <c r="B13" s="15">
        <f>INDEX(Data!$B$2:$K$15,MATCH($A$2,$A$44:$A$55,0),MATCH(A13,$B$44:$B$53,0))*INDEX(Data!$O$2:$X$6,MATCH($D$2,$C$44:$C$48,0),MATCH(A13,$B$44:$B$53,0))</f>
        <v>9</v>
      </c>
      <c r="C13" s="15">
        <f t="shared" si="0"/>
        <v>360</v>
      </c>
      <c r="D13" s="16">
        <f t="shared" si="1"/>
        <v>0.3515625</v>
      </c>
      <c r="E13" s="19">
        <f t="shared" si="2"/>
        <v>111.236572265625</v>
      </c>
    </row>
    <row r="14" spans="1:5" ht="15.75">
      <c r="A14" s="8" t="s">
        <v>25</v>
      </c>
      <c r="B14" s="15">
        <f>INDEX(Data!$B$2:$K$15,MATCH($A$2,$A$44:$A$55,0),MATCH(A14,$B$44:$B$53,0))*INDEX(Data!$O$2:$X$6,MATCH($D$2,$C$44:$C$48,0),MATCH(A14,$B$44:$B$53,0))</f>
        <v>8</v>
      </c>
      <c r="C14" s="15">
        <f t="shared" si="0"/>
        <v>320</v>
      </c>
      <c r="D14" s="16">
        <f t="shared" si="1"/>
        <v>0.3125</v>
      </c>
      <c r="E14" s="19">
        <f t="shared" si="2"/>
        <v>98.876953125</v>
      </c>
    </row>
    <row r="15" spans="1:5" ht="15.75">
      <c r="A15" s="8" t="s">
        <v>26</v>
      </c>
      <c r="B15" s="15">
        <f>INDEX(Data!$B$2:$K$15,MATCH($A$2,$A$44:$A$55,0),MATCH(A15,$B$44:$B$53,0))*INDEX(Data!$O$2:$X$6,MATCH($D$2,$C$44:$C$48,0),MATCH(A15,$B$44:$B$53,0))</f>
        <v>7.5</v>
      </c>
      <c r="C15" s="15">
        <f t="shared" si="0"/>
        <v>300</v>
      </c>
      <c r="D15" s="16">
        <f t="shared" si="1"/>
        <v>0.29296875</v>
      </c>
      <c r="E15" s="19">
        <f t="shared" si="2"/>
        <v>92.6971435546875</v>
      </c>
    </row>
    <row r="16" spans="1:5" ht="15.75">
      <c r="A16" s="8" t="s">
        <v>27</v>
      </c>
      <c r="B16" s="15">
        <f>INDEX(Data!$B$2:$K$15,MATCH($A$2,$A$44:$A$55,0),MATCH(A16,$B$44:$B$53,0))*INDEX(Data!$O$2:$X$6,MATCH($D$2,$C$44:$C$48,0),MATCH(A16,$B$44:$B$53,0))</f>
        <v>3.3</v>
      </c>
      <c r="C16" s="15">
        <f t="shared" si="0"/>
        <v>132</v>
      </c>
      <c r="D16" s="16">
        <f t="shared" si="1"/>
        <v>0.12890625</v>
      </c>
      <c r="E16" s="19">
        <f t="shared" si="2"/>
        <v>40.7867431640625</v>
      </c>
    </row>
    <row r="17" spans="1:5" ht="15.75">
      <c r="A17" s="8" t="s">
        <v>28</v>
      </c>
      <c r="B17" s="15">
        <f>INDEX(Data!$B$2:$K$15,MATCH($A$2,$A$44:$A$55,0),MATCH(A17,$B$44:$B$53,0))*INDEX(Data!$O$2:$X$6,MATCH($D$2,$C$44:$C$48,0),MATCH(A17,$B$44:$B$53,0))</f>
        <v>3.6</v>
      </c>
      <c r="C17" s="15">
        <f t="shared" si="0"/>
        <v>144</v>
      </c>
      <c r="D17" s="16">
        <f t="shared" si="1"/>
        <v>0.140625</v>
      </c>
      <c r="E17" s="19">
        <f t="shared" si="2"/>
        <v>44.49462890625</v>
      </c>
    </row>
    <row r="19" ht="15.75">
      <c r="A19" s="18"/>
    </row>
    <row r="43" spans="1:5" ht="15.75">
      <c r="A43" s="3" t="s">
        <v>0</v>
      </c>
      <c r="B43" s="3" t="s">
        <v>12</v>
      </c>
      <c r="C43" s="3" t="s">
        <v>33</v>
      </c>
      <c r="D43" s="3"/>
      <c r="E43" s="3"/>
    </row>
    <row r="44" spans="1:5" ht="15.75">
      <c r="A44" s="11" t="s">
        <v>1</v>
      </c>
      <c r="B44" s="3" t="s">
        <v>35</v>
      </c>
      <c r="C44" t="s">
        <v>36</v>
      </c>
      <c r="D44" s="3"/>
      <c r="E44" s="3"/>
    </row>
    <row r="45" spans="1:5" ht="15.75">
      <c r="A45" s="11" t="s">
        <v>2</v>
      </c>
      <c r="B45" s="3" t="s">
        <v>20</v>
      </c>
      <c r="C45" t="s">
        <v>37</v>
      </c>
      <c r="D45" s="3"/>
      <c r="E45" s="3"/>
    </row>
    <row r="46" spans="1:5" ht="15.75">
      <c r="A46" s="11" t="s">
        <v>3</v>
      </c>
      <c r="B46" s="3" t="s">
        <v>21</v>
      </c>
      <c r="C46" t="s">
        <v>38</v>
      </c>
      <c r="D46" s="3"/>
      <c r="E46" s="3"/>
    </row>
    <row r="47" spans="1:5" ht="15.75">
      <c r="A47" s="11" t="s">
        <v>4</v>
      </c>
      <c r="B47" s="3" t="s">
        <v>22</v>
      </c>
      <c r="C47" t="s">
        <v>39</v>
      </c>
      <c r="D47" s="3"/>
      <c r="E47" s="3"/>
    </row>
    <row r="48" spans="1:5" ht="15.75">
      <c r="A48" s="11" t="s">
        <v>5</v>
      </c>
      <c r="B48" s="3" t="s">
        <v>23</v>
      </c>
      <c r="C48" t="s">
        <v>40</v>
      </c>
      <c r="D48" s="3"/>
      <c r="E48" s="3"/>
    </row>
    <row r="49" spans="1:5" ht="15.75">
      <c r="A49" s="11" t="s">
        <v>6</v>
      </c>
      <c r="B49" s="3" t="s">
        <v>24</v>
      </c>
      <c r="C49" s="3"/>
      <c r="D49" s="3"/>
      <c r="E49" s="3"/>
    </row>
    <row r="50" spans="1:5" ht="15.75">
      <c r="A50" s="11" t="s">
        <v>88</v>
      </c>
      <c r="B50" s="3" t="s">
        <v>25</v>
      </c>
      <c r="C50" s="3"/>
      <c r="D50" s="3"/>
      <c r="E50" s="3"/>
    </row>
    <row r="51" spans="1:5" ht="15.75">
      <c r="A51" s="11" t="s">
        <v>7</v>
      </c>
      <c r="B51" s="3" t="s">
        <v>26</v>
      </c>
      <c r="C51" s="3"/>
      <c r="D51" s="3"/>
      <c r="E51" s="3"/>
    </row>
    <row r="52" spans="1:5" ht="15.75">
      <c r="A52" s="11" t="s">
        <v>8</v>
      </c>
      <c r="B52" s="3" t="s">
        <v>27</v>
      </c>
      <c r="C52" s="3"/>
      <c r="D52" s="3"/>
      <c r="E52" s="3"/>
    </row>
    <row r="53" spans="1:5" ht="15.75">
      <c r="A53" s="11" t="s">
        <v>9</v>
      </c>
      <c r="B53" s="3" t="s">
        <v>28</v>
      </c>
      <c r="C53" s="3"/>
      <c r="D53" s="3"/>
      <c r="E53" s="3"/>
    </row>
    <row r="54" spans="1:5" ht="15.75">
      <c r="A54" s="11" t="s">
        <v>10</v>
      </c>
      <c r="B54" s="3"/>
      <c r="C54" s="3"/>
      <c r="D54" s="3"/>
      <c r="E54" s="3"/>
    </row>
    <row r="55" ht="15.75">
      <c r="A55" s="11" t="s">
        <v>11</v>
      </c>
    </row>
  </sheetData>
  <sheetProtection/>
  <dataValidations count="3">
    <dataValidation type="list" allowBlank="1" showInputMessage="1" showErrorMessage="1" sqref="D2">
      <formula1>$C$44:$C$48</formula1>
    </dataValidation>
    <dataValidation type="decimal" allowBlank="1" showInputMessage="1" showErrorMessage="1" sqref="E2">
      <formula1>0</formula1>
      <formula2>1</formula2>
    </dataValidation>
    <dataValidation type="list" allowBlank="1" showInputMessage="1" showErrorMessage="1" sqref="A2">
      <formula1>$A$44:$A$55</formula1>
    </dataValidation>
  </dataValidations>
  <printOptions/>
  <pageMargins left="0.7" right="0.7" top="0.75" bottom="0.75" header="0.3" footer="0.3"/>
  <pageSetup orientation="portrait" paperSize="9"/>
  <tableParts>
    <tablePart r:id="rId1"/>
  </tableParts>
</worksheet>
</file>

<file path=xl/worksheets/sheet6.xml><?xml version="1.0" encoding="utf-8"?>
<worksheet xmlns="http://schemas.openxmlformats.org/spreadsheetml/2006/main" xmlns:r="http://schemas.openxmlformats.org/officeDocument/2006/relationships">
  <sheetPr codeName="Sheet6"/>
  <dimension ref="A1:B15"/>
  <sheetViews>
    <sheetView zoomScalePageLayoutView="0" workbookViewId="0" topLeftCell="A3">
      <selection activeCell="B15" sqref="B15"/>
    </sheetView>
  </sheetViews>
  <sheetFormatPr defaultColWidth="9.00390625" defaultRowHeight="15.75"/>
  <cols>
    <col min="1" max="1" width="15.00390625" style="0" customWidth="1"/>
    <col min="2" max="2" width="90.125" style="0" customWidth="1"/>
  </cols>
  <sheetData>
    <row r="1" ht="21">
      <c r="A1" s="24" t="s">
        <v>75</v>
      </c>
    </row>
    <row r="2" ht="15.75">
      <c r="B2" s="23"/>
    </row>
    <row r="3" spans="1:2" ht="31.5">
      <c r="A3" s="25" t="s">
        <v>62</v>
      </c>
      <c r="B3" s="23" t="s">
        <v>72</v>
      </c>
    </row>
    <row r="4" spans="1:2" ht="31.5">
      <c r="A4" s="25" t="s">
        <v>63</v>
      </c>
      <c r="B4" s="23" t="s">
        <v>73</v>
      </c>
    </row>
    <row r="5" spans="1:2" ht="31.5">
      <c r="A5" s="25" t="s">
        <v>64</v>
      </c>
      <c r="B5" s="23" t="s">
        <v>78</v>
      </c>
    </row>
    <row r="6" spans="1:2" ht="15.75">
      <c r="A6" s="25" t="s">
        <v>65</v>
      </c>
      <c r="B6" s="23" t="s">
        <v>59</v>
      </c>
    </row>
    <row r="7" spans="1:2" ht="31.5">
      <c r="A7" s="25" t="s">
        <v>66</v>
      </c>
      <c r="B7" s="23" t="s">
        <v>60</v>
      </c>
    </row>
    <row r="8" spans="1:2" ht="31.5">
      <c r="A8" s="25" t="s">
        <v>67</v>
      </c>
      <c r="B8" s="23" t="s">
        <v>70</v>
      </c>
    </row>
    <row r="9" spans="1:2" ht="47.25">
      <c r="A9" s="25" t="s">
        <v>68</v>
      </c>
      <c r="B9" s="23" t="s">
        <v>71</v>
      </c>
    </row>
    <row r="10" spans="1:2" ht="31.5">
      <c r="A10" s="25" t="s">
        <v>69</v>
      </c>
      <c r="B10" s="23" t="s">
        <v>74</v>
      </c>
    </row>
    <row r="13" ht="31.5">
      <c r="B13" s="26" t="s">
        <v>76</v>
      </c>
    </row>
    <row r="14" ht="31.5">
      <c r="B14" s="26" t="s">
        <v>61</v>
      </c>
    </row>
    <row r="15" ht="15.75">
      <c r="B15" s="23"/>
    </row>
  </sheetData>
  <sheetProtection/>
  <printOp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sheetPr codeName="Sheet7"/>
  <dimension ref="A2:B10"/>
  <sheetViews>
    <sheetView zoomScalePageLayoutView="0" workbookViewId="0" topLeftCell="A1">
      <selection activeCell="E13" sqref="E13"/>
    </sheetView>
  </sheetViews>
  <sheetFormatPr defaultColWidth="9.00390625" defaultRowHeight="15.75"/>
  <cols>
    <col min="1" max="1" width="22.625" style="0" customWidth="1"/>
    <col min="2" max="2" width="11.25390625" style="0" customWidth="1"/>
  </cols>
  <sheetData>
    <row r="2" spans="1:2" ht="16.5" thickBot="1">
      <c r="A2" s="38" t="s">
        <v>79</v>
      </c>
      <c r="B2" s="38" t="s">
        <v>0</v>
      </c>
    </row>
    <row r="3" spans="1:2" ht="16.5" thickTop="1">
      <c r="A3" s="37">
        <v>1</v>
      </c>
      <c r="B3" s="37" t="s">
        <v>81</v>
      </c>
    </row>
    <row r="4" spans="1:2" ht="15.75">
      <c r="A4" s="37">
        <v>2</v>
      </c>
      <c r="B4" s="37" t="s">
        <v>81</v>
      </c>
    </row>
    <row r="5" spans="1:2" ht="15.75">
      <c r="A5" s="37">
        <v>3</v>
      </c>
      <c r="B5" s="37" t="s">
        <v>82</v>
      </c>
    </row>
    <row r="6" spans="1:2" ht="15.75">
      <c r="A6" s="37">
        <v>4</v>
      </c>
      <c r="B6" s="37" t="s">
        <v>82</v>
      </c>
    </row>
    <row r="7" spans="1:2" ht="15.75">
      <c r="A7" s="37">
        <v>5</v>
      </c>
      <c r="B7" s="37" t="s">
        <v>54</v>
      </c>
    </row>
    <row r="8" spans="1:2" ht="15.75">
      <c r="A8" s="37">
        <v>6</v>
      </c>
      <c r="B8" s="37" t="s">
        <v>54</v>
      </c>
    </row>
    <row r="9" spans="1:2" ht="15.75">
      <c r="A9" s="37">
        <v>7</v>
      </c>
      <c r="B9" s="37" t="s">
        <v>80</v>
      </c>
    </row>
    <row r="10" spans="1:2" ht="15.75">
      <c r="A10" s="37">
        <v>8</v>
      </c>
      <c r="B10" s="37" t="s">
        <v>80</v>
      </c>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3"/>
  <dimension ref="A1:X28"/>
  <sheetViews>
    <sheetView zoomScalePageLayoutView="0" workbookViewId="0" topLeftCell="A1">
      <selection activeCell="W4" sqref="W4"/>
    </sheetView>
  </sheetViews>
  <sheetFormatPr defaultColWidth="9.00390625" defaultRowHeight="15.75"/>
  <cols>
    <col min="1" max="1" width="20.875" style="0" bestFit="1" customWidth="1"/>
    <col min="2" max="2" width="8.25390625" style="0" bestFit="1" customWidth="1"/>
    <col min="3" max="3" width="8.625" style="0" bestFit="1" customWidth="1"/>
    <col min="4" max="4" width="7.875" style="0" bestFit="1" customWidth="1"/>
    <col min="5" max="5" width="8.625" style="0" bestFit="1" customWidth="1"/>
    <col min="7" max="7" width="9.00390625" style="0" bestFit="1" customWidth="1"/>
    <col min="8" max="8" width="8.25390625" style="0" bestFit="1" customWidth="1"/>
    <col min="9" max="9" width="7.50390625" style="0" bestFit="1" customWidth="1"/>
    <col min="10" max="10" width="7.875" style="0" bestFit="1" customWidth="1"/>
    <col min="11" max="11" width="7.125" style="0" bestFit="1" customWidth="1"/>
    <col min="12" max="12" width="12.375" style="0" bestFit="1" customWidth="1"/>
    <col min="13" max="13" width="10.125" style="0" bestFit="1" customWidth="1"/>
    <col min="14" max="14" width="17.625" style="0" customWidth="1"/>
    <col min="15" max="15" width="8.625" style="0" customWidth="1"/>
  </cols>
  <sheetData>
    <row r="1" spans="1:24" ht="15.75">
      <c r="A1" t="s">
        <v>0</v>
      </c>
      <c r="B1" t="s">
        <v>35</v>
      </c>
      <c r="C1" t="s">
        <v>20</v>
      </c>
      <c r="D1" t="s">
        <v>21</v>
      </c>
      <c r="E1" t="s">
        <v>22</v>
      </c>
      <c r="F1" t="s">
        <v>23</v>
      </c>
      <c r="G1" t="s">
        <v>24</v>
      </c>
      <c r="H1" t="s">
        <v>25</v>
      </c>
      <c r="I1" t="s">
        <v>26</v>
      </c>
      <c r="J1" t="s">
        <v>27</v>
      </c>
      <c r="K1" t="s">
        <v>28</v>
      </c>
      <c r="L1" t="s">
        <v>140</v>
      </c>
      <c r="M1" t="s">
        <v>141</v>
      </c>
      <c r="N1" t="s">
        <v>32</v>
      </c>
      <c r="O1" t="s">
        <v>35</v>
      </c>
      <c r="P1" s="3" t="s">
        <v>20</v>
      </c>
      <c r="Q1" s="3" t="s">
        <v>21</v>
      </c>
      <c r="R1" s="3" t="s">
        <v>22</v>
      </c>
      <c r="S1" s="101" t="s">
        <v>23</v>
      </c>
      <c r="T1" s="101" t="s">
        <v>24</v>
      </c>
      <c r="U1" s="101" t="s">
        <v>25</v>
      </c>
      <c r="V1" s="101" t="s">
        <v>26</v>
      </c>
      <c r="W1" s="101" t="s">
        <v>27</v>
      </c>
      <c r="X1" s="101" t="s">
        <v>28</v>
      </c>
    </row>
    <row r="2" spans="1:24" ht="15.75">
      <c r="A2" s="1" t="s">
        <v>1</v>
      </c>
      <c r="B2">
        <v>2.5</v>
      </c>
      <c r="C2">
        <v>22</v>
      </c>
      <c r="D2">
        <v>8.5</v>
      </c>
      <c r="E2">
        <v>5.75</v>
      </c>
      <c r="F2">
        <v>12</v>
      </c>
      <c r="G2">
        <v>8.5</v>
      </c>
      <c r="H2">
        <v>6</v>
      </c>
      <c r="I2">
        <v>7</v>
      </c>
      <c r="J2" s="104">
        <v>3</v>
      </c>
      <c r="K2">
        <v>1.5</v>
      </c>
      <c r="L2">
        <v>65</v>
      </c>
      <c r="M2">
        <v>120</v>
      </c>
      <c r="N2" t="s">
        <v>36</v>
      </c>
      <c r="O2">
        <v>2</v>
      </c>
      <c r="P2">
        <v>1</v>
      </c>
      <c r="Q2">
        <v>1</v>
      </c>
      <c r="R2">
        <v>1</v>
      </c>
      <c r="S2" s="102">
        <v>2</v>
      </c>
      <c r="T2" s="102">
        <v>2</v>
      </c>
      <c r="U2" s="102">
        <v>2</v>
      </c>
      <c r="V2" s="102">
        <v>1.2</v>
      </c>
      <c r="W2" s="102">
        <v>1.2</v>
      </c>
      <c r="X2" s="102">
        <v>1.2</v>
      </c>
    </row>
    <row r="3" spans="1:24" ht="15.75">
      <c r="A3" s="1" t="s">
        <v>2</v>
      </c>
      <c r="B3">
        <v>3</v>
      </c>
      <c r="C3">
        <v>22</v>
      </c>
      <c r="D3">
        <v>8.5</v>
      </c>
      <c r="E3">
        <v>5.75</v>
      </c>
      <c r="F3">
        <v>12</v>
      </c>
      <c r="G3">
        <v>8.5</v>
      </c>
      <c r="H3">
        <v>6</v>
      </c>
      <c r="I3">
        <v>7</v>
      </c>
      <c r="J3" s="104">
        <v>3</v>
      </c>
      <c r="K3">
        <v>1.5</v>
      </c>
      <c r="L3">
        <v>65</v>
      </c>
      <c r="M3">
        <v>120</v>
      </c>
      <c r="N3" t="s">
        <v>37</v>
      </c>
      <c r="O3">
        <v>1</v>
      </c>
      <c r="P3">
        <v>1</v>
      </c>
      <c r="Q3">
        <v>1</v>
      </c>
      <c r="R3">
        <v>1</v>
      </c>
      <c r="S3" s="102">
        <v>1.1</v>
      </c>
      <c r="T3" s="102">
        <v>1.3</v>
      </c>
      <c r="U3" s="102">
        <v>1.3</v>
      </c>
      <c r="V3" s="102">
        <v>0.8</v>
      </c>
      <c r="W3" s="102">
        <v>0.58</v>
      </c>
      <c r="X3" s="102">
        <v>0.5</v>
      </c>
    </row>
    <row r="4" spans="1:24" ht="15.75">
      <c r="A4" s="1" t="s">
        <v>3</v>
      </c>
      <c r="B4">
        <v>5</v>
      </c>
      <c r="C4">
        <v>24.5</v>
      </c>
      <c r="D4">
        <v>17.5</v>
      </c>
      <c r="E4">
        <v>11.5</v>
      </c>
      <c r="F4">
        <v>16</v>
      </c>
      <c r="G4">
        <v>12</v>
      </c>
      <c r="H4">
        <v>10</v>
      </c>
      <c r="I4">
        <v>9</v>
      </c>
      <c r="J4" s="104">
        <v>5</v>
      </c>
      <c r="K4">
        <v>3</v>
      </c>
      <c r="L4">
        <v>65</v>
      </c>
      <c r="M4">
        <v>120</v>
      </c>
      <c r="N4" t="s">
        <v>38</v>
      </c>
      <c r="O4">
        <v>0.8</v>
      </c>
      <c r="P4">
        <v>1</v>
      </c>
      <c r="Q4">
        <v>1</v>
      </c>
      <c r="R4">
        <v>1</v>
      </c>
      <c r="S4" s="102">
        <v>1</v>
      </c>
      <c r="T4" s="102">
        <v>1</v>
      </c>
      <c r="U4" s="102">
        <v>1</v>
      </c>
      <c r="V4" s="102">
        <v>0.7</v>
      </c>
      <c r="W4" s="102">
        <v>0.5</v>
      </c>
      <c r="X4" s="102">
        <v>0.6</v>
      </c>
    </row>
    <row r="5" spans="1:24" ht="15.75">
      <c r="A5" s="1" t="s">
        <v>4</v>
      </c>
      <c r="B5">
        <v>5.5</v>
      </c>
      <c r="C5">
        <v>24.5</v>
      </c>
      <c r="D5">
        <v>17.5</v>
      </c>
      <c r="E5">
        <v>11.5</v>
      </c>
      <c r="F5">
        <v>16</v>
      </c>
      <c r="G5">
        <v>12</v>
      </c>
      <c r="H5">
        <v>10</v>
      </c>
      <c r="I5">
        <v>9</v>
      </c>
      <c r="J5" s="104">
        <v>5</v>
      </c>
      <c r="K5">
        <v>3</v>
      </c>
      <c r="L5">
        <v>65</v>
      </c>
      <c r="M5">
        <v>120</v>
      </c>
      <c r="N5" t="s">
        <v>39</v>
      </c>
      <c r="O5">
        <v>0.7</v>
      </c>
      <c r="P5">
        <v>1</v>
      </c>
      <c r="Q5">
        <v>1</v>
      </c>
      <c r="R5">
        <v>1</v>
      </c>
      <c r="S5" s="102">
        <v>0.7</v>
      </c>
      <c r="T5" s="102">
        <v>0.7</v>
      </c>
      <c r="U5" s="102">
        <v>0.7</v>
      </c>
      <c r="V5" s="102">
        <v>0.6</v>
      </c>
      <c r="W5" s="102">
        <v>0.4</v>
      </c>
      <c r="X5" s="102">
        <v>0.5</v>
      </c>
    </row>
    <row r="6" spans="1:24" ht="15.75">
      <c r="A6" s="47" t="s">
        <v>5</v>
      </c>
      <c r="B6" s="49">
        <v>10</v>
      </c>
      <c r="C6" s="49">
        <v>50</v>
      </c>
      <c r="D6" s="49">
        <v>42</v>
      </c>
      <c r="E6" s="49">
        <v>34</v>
      </c>
      <c r="F6" s="49">
        <v>18</v>
      </c>
      <c r="G6" s="49">
        <v>14</v>
      </c>
      <c r="H6" s="49">
        <v>12</v>
      </c>
      <c r="I6" s="49">
        <v>12.5</v>
      </c>
      <c r="J6" s="104">
        <v>8.5</v>
      </c>
      <c r="K6" s="49">
        <v>6.5</v>
      </c>
      <c r="L6">
        <v>65</v>
      </c>
      <c r="M6" s="49">
        <v>120</v>
      </c>
      <c r="N6" t="s">
        <v>40</v>
      </c>
      <c r="O6">
        <v>0.6</v>
      </c>
      <c r="P6">
        <v>1</v>
      </c>
      <c r="Q6">
        <v>1</v>
      </c>
      <c r="R6">
        <v>1</v>
      </c>
      <c r="S6" s="102">
        <v>0.5</v>
      </c>
      <c r="T6" s="102">
        <v>0.5</v>
      </c>
      <c r="U6" s="102">
        <v>0.5</v>
      </c>
      <c r="V6" s="102">
        <v>0.5</v>
      </c>
      <c r="W6" s="102">
        <v>0.3</v>
      </c>
      <c r="X6" s="102">
        <v>0.4</v>
      </c>
    </row>
    <row r="7" spans="1:13" ht="15.75">
      <c r="A7" s="47" t="s">
        <v>6</v>
      </c>
      <c r="B7" s="49">
        <v>11</v>
      </c>
      <c r="C7" s="49">
        <v>50</v>
      </c>
      <c r="D7" s="49">
        <v>42</v>
      </c>
      <c r="E7" s="49">
        <v>34</v>
      </c>
      <c r="F7" s="49">
        <v>18</v>
      </c>
      <c r="G7" s="49">
        <v>14</v>
      </c>
      <c r="H7" s="49">
        <v>12</v>
      </c>
      <c r="I7" s="49">
        <v>12.5</v>
      </c>
      <c r="J7" s="104">
        <v>8.5</v>
      </c>
      <c r="K7" s="49">
        <v>6.5</v>
      </c>
      <c r="L7">
        <v>65</v>
      </c>
      <c r="M7" s="49">
        <v>120</v>
      </c>
    </row>
    <row r="8" spans="1:13" ht="15.75">
      <c r="A8" s="47" t="s">
        <v>89</v>
      </c>
      <c r="B8" s="48" t="s">
        <v>46</v>
      </c>
      <c r="C8" s="49">
        <v>70</v>
      </c>
      <c r="D8" s="49">
        <v>54</v>
      </c>
      <c r="E8" s="49">
        <v>45</v>
      </c>
      <c r="F8" s="49">
        <v>22</v>
      </c>
      <c r="G8" s="49">
        <v>18</v>
      </c>
      <c r="H8" s="49">
        <v>16</v>
      </c>
      <c r="I8" s="49">
        <v>15</v>
      </c>
      <c r="J8" s="104">
        <v>11</v>
      </c>
      <c r="K8" s="49">
        <v>9</v>
      </c>
      <c r="L8">
        <v>62</v>
      </c>
      <c r="M8" s="49">
        <v>115</v>
      </c>
    </row>
    <row r="9" spans="1:13" ht="15.75">
      <c r="A9" s="47" t="s">
        <v>90</v>
      </c>
      <c r="B9" s="48" t="s">
        <v>46</v>
      </c>
      <c r="C9" s="49">
        <v>137</v>
      </c>
      <c r="D9" s="49">
        <v>102</v>
      </c>
      <c r="E9" s="49">
        <v>87</v>
      </c>
      <c r="F9" s="49">
        <v>23</v>
      </c>
      <c r="G9" s="49">
        <v>19</v>
      </c>
      <c r="H9" s="49">
        <v>17</v>
      </c>
      <c r="I9" s="49">
        <v>20</v>
      </c>
      <c r="J9" s="104">
        <v>16</v>
      </c>
      <c r="K9" s="49">
        <v>14</v>
      </c>
      <c r="L9">
        <v>60</v>
      </c>
      <c r="M9" s="49">
        <v>110</v>
      </c>
    </row>
    <row r="10" spans="1:13" ht="15.75">
      <c r="A10" s="47" t="s">
        <v>7</v>
      </c>
      <c r="B10" s="48" t="s">
        <v>46</v>
      </c>
      <c r="C10" s="49">
        <v>152</v>
      </c>
      <c r="D10" s="49">
        <v>128</v>
      </c>
      <c r="E10" s="49">
        <v>104</v>
      </c>
      <c r="F10" s="49">
        <v>23</v>
      </c>
      <c r="G10" s="49">
        <v>19</v>
      </c>
      <c r="H10" s="49">
        <v>17</v>
      </c>
      <c r="I10" s="49">
        <v>20</v>
      </c>
      <c r="J10" s="104">
        <v>16</v>
      </c>
      <c r="K10" s="49">
        <v>14</v>
      </c>
      <c r="L10" s="50">
        <v>55</v>
      </c>
      <c r="M10" s="50">
        <v>100</v>
      </c>
    </row>
    <row r="11" spans="1:13" ht="15.75">
      <c r="A11" s="47" t="s">
        <v>91</v>
      </c>
      <c r="B11" s="48" t="s">
        <v>46</v>
      </c>
      <c r="C11" s="49">
        <v>256</v>
      </c>
      <c r="D11" s="49">
        <v>192</v>
      </c>
      <c r="E11" s="49">
        <v>160</v>
      </c>
      <c r="F11" s="49">
        <v>30</v>
      </c>
      <c r="G11" s="49">
        <v>26</v>
      </c>
      <c r="H11" s="49">
        <v>24</v>
      </c>
      <c r="I11" s="49">
        <v>25</v>
      </c>
      <c r="J11" s="104">
        <v>22</v>
      </c>
      <c r="K11" s="49">
        <v>19</v>
      </c>
      <c r="L11" s="50">
        <v>42</v>
      </c>
      <c r="M11" s="50">
        <v>80</v>
      </c>
    </row>
    <row r="12" spans="1:13" ht="15.75">
      <c r="A12" s="47" t="s">
        <v>8</v>
      </c>
      <c r="B12" s="48" t="s">
        <v>46</v>
      </c>
      <c r="C12" s="49">
        <v>256</v>
      </c>
      <c r="D12" s="49">
        <v>192</v>
      </c>
      <c r="E12" s="49">
        <v>160</v>
      </c>
      <c r="F12" s="49">
        <v>30</v>
      </c>
      <c r="G12" s="49">
        <v>26</v>
      </c>
      <c r="H12" s="49">
        <v>24</v>
      </c>
      <c r="I12" s="49">
        <v>25</v>
      </c>
      <c r="J12" s="104">
        <v>22</v>
      </c>
      <c r="K12" s="49">
        <v>19</v>
      </c>
      <c r="L12" s="50">
        <v>42</v>
      </c>
      <c r="M12" s="50">
        <v>80</v>
      </c>
    </row>
    <row r="13" spans="1:13" ht="15.75">
      <c r="A13" s="47" t="s">
        <v>9</v>
      </c>
      <c r="B13" s="48" t="s">
        <v>46</v>
      </c>
      <c r="C13" s="49">
        <v>300</v>
      </c>
      <c r="D13" s="49">
        <v>256</v>
      </c>
      <c r="E13" s="49">
        <v>208</v>
      </c>
      <c r="F13" s="49">
        <v>41</v>
      </c>
      <c r="G13" s="49">
        <v>37</v>
      </c>
      <c r="H13" s="49">
        <v>35</v>
      </c>
      <c r="I13" s="49">
        <v>36</v>
      </c>
      <c r="J13" s="104">
        <v>32</v>
      </c>
      <c r="K13" s="49">
        <v>29</v>
      </c>
      <c r="L13" s="50">
        <v>30</v>
      </c>
      <c r="M13" s="50">
        <v>60</v>
      </c>
    </row>
    <row r="14" spans="1:13" ht="15.75">
      <c r="A14" s="47" t="s">
        <v>10</v>
      </c>
      <c r="B14" s="48" t="s">
        <v>46</v>
      </c>
      <c r="C14" s="49">
        <v>300</v>
      </c>
      <c r="D14" s="49">
        <v>256</v>
      </c>
      <c r="E14" s="49">
        <v>208</v>
      </c>
      <c r="F14" s="49">
        <v>51</v>
      </c>
      <c r="G14" s="49">
        <v>47</v>
      </c>
      <c r="H14" s="49">
        <v>45</v>
      </c>
      <c r="I14" s="49">
        <v>46</v>
      </c>
      <c r="J14" s="104">
        <v>42</v>
      </c>
      <c r="K14" s="49">
        <v>39</v>
      </c>
      <c r="L14" s="50">
        <v>27</v>
      </c>
      <c r="M14" s="50">
        <v>54</v>
      </c>
    </row>
    <row r="15" spans="1:13" ht="15.75">
      <c r="A15" s="47" t="s">
        <v>11</v>
      </c>
      <c r="B15" s="48" t="s">
        <v>46</v>
      </c>
      <c r="C15" s="49">
        <v>300</v>
      </c>
      <c r="D15" s="49">
        <v>256</v>
      </c>
      <c r="E15" s="49">
        <v>208</v>
      </c>
      <c r="F15" s="49">
        <v>59</v>
      </c>
      <c r="G15" s="49">
        <v>54</v>
      </c>
      <c r="H15" s="49">
        <v>52</v>
      </c>
      <c r="I15" s="49">
        <v>52.5</v>
      </c>
      <c r="J15" s="104">
        <v>48.5</v>
      </c>
      <c r="K15" s="49">
        <v>45.5</v>
      </c>
      <c r="L15">
        <v>22</v>
      </c>
      <c r="M15" s="50">
        <v>45</v>
      </c>
    </row>
    <row r="16" spans="1:13" ht="15.75">
      <c r="A16" s="47" t="s">
        <v>132</v>
      </c>
      <c r="B16" s="48" t="s">
        <v>46</v>
      </c>
      <c r="C16" s="49">
        <v>480</v>
      </c>
      <c r="D16" s="49">
        <v>400</v>
      </c>
      <c r="E16" s="49">
        <v>330</v>
      </c>
      <c r="F16" s="49">
        <v>87</v>
      </c>
      <c r="G16" s="49">
        <v>83</v>
      </c>
      <c r="H16" s="49">
        <v>81</v>
      </c>
      <c r="I16" s="49">
        <v>76</v>
      </c>
      <c r="J16" s="104">
        <v>72</v>
      </c>
      <c r="K16" s="49">
        <v>69</v>
      </c>
      <c r="L16" s="50">
        <v>20</v>
      </c>
      <c r="M16" s="50">
        <v>30</v>
      </c>
    </row>
    <row r="17" spans="1:13" ht="15.75">
      <c r="A17" s="47" t="s">
        <v>133</v>
      </c>
      <c r="B17" s="48" t="s">
        <v>46</v>
      </c>
      <c r="C17" s="49">
        <v>720</v>
      </c>
      <c r="D17" s="49">
        <v>600</v>
      </c>
      <c r="E17" s="49">
        <v>495</v>
      </c>
      <c r="F17" s="49">
        <v>111</v>
      </c>
      <c r="G17" s="49">
        <v>107</v>
      </c>
      <c r="H17" s="49">
        <v>105</v>
      </c>
      <c r="I17" s="49">
        <v>91</v>
      </c>
      <c r="J17" s="104">
        <v>87</v>
      </c>
      <c r="K17" s="49">
        <v>83</v>
      </c>
      <c r="L17" s="50">
        <v>8</v>
      </c>
      <c r="M17" s="50">
        <v>15</v>
      </c>
    </row>
    <row r="18" spans="1:13" ht="15.75">
      <c r="A18" s="1" t="s">
        <v>92</v>
      </c>
      <c r="B18" s="17"/>
      <c r="L18">
        <v>30</v>
      </c>
      <c r="M18" s="50">
        <v>60</v>
      </c>
    </row>
    <row r="20" ht="15.75">
      <c r="A20" t="s">
        <v>20</v>
      </c>
    </row>
    <row r="21" spans="1:16" ht="15.75">
      <c r="A21" t="s">
        <v>21</v>
      </c>
      <c r="M21" t="s">
        <v>144</v>
      </c>
      <c r="P21">
        <f>22*0.75</f>
        <v>16.5</v>
      </c>
    </row>
    <row r="22" ht="15.75">
      <c r="A22" t="s">
        <v>22</v>
      </c>
    </row>
    <row r="23" ht="15.75">
      <c r="A23" t="s">
        <v>23</v>
      </c>
    </row>
    <row r="24" ht="15.75">
      <c r="A24" t="s">
        <v>24</v>
      </c>
    </row>
    <row r="25" ht="15.75">
      <c r="A25" t="s">
        <v>25</v>
      </c>
    </row>
    <row r="26" ht="15.75">
      <c r="A26" t="s">
        <v>26</v>
      </c>
    </row>
    <row r="27" ht="15.75">
      <c r="A27" t="s">
        <v>27</v>
      </c>
    </row>
    <row r="28" ht="15.75">
      <c r="A28" t="s">
        <v>28</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Vicon Camera Calculator</dc:title>
  <dc:subject/>
  <dc:creator>Mark Provinsal</dc:creator>
  <cp:keywords/>
  <dc:description/>
  <cp:lastModifiedBy>Guy Arazi</cp:lastModifiedBy>
  <cp:lastPrinted>2014-12-12T18:19:13Z</cp:lastPrinted>
  <dcterms:created xsi:type="dcterms:W3CDTF">2010-02-12T19:30:53Z</dcterms:created>
  <dcterms:modified xsi:type="dcterms:W3CDTF">2016-11-30T08:08:38Z</dcterms:modified>
  <cp:category/>
  <cp:version/>
  <cp:contentType/>
  <cp:contentStatus/>
</cp:coreProperties>
</file>